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قراردادها\Excel\"/>
    </mc:Choice>
  </mc:AlternateContent>
  <xr:revisionPtr revIDLastSave="0" documentId="8_{28AC8C34-72DC-4682-8DDE-35E1C5A72A71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</calcChain>
</file>

<file path=xl/sharedStrings.xml><?xml version="1.0" encoding="utf-8"?>
<sst xmlns="http://schemas.openxmlformats.org/spreadsheetml/2006/main" count="424" uniqueCount="297">
  <si>
    <t>ردیف</t>
  </si>
  <si>
    <t>سال</t>
  </si>
  <si>
    <t>نام سازمان</t>
  </si>
  <si>
    <t>شرکت ملی نفت ایران</t>
  </si>
  <si>
    <t>پژوهشگاه صنعت نفت</t>
  </si>
  <si>
    <t>موضوع قرارداد</t>
  </si>
  <si>
    <t>نام شرکت</t>
  </si>
  <si>
    <t>شماره ثبت در سامانه قراردادهای کشور</t>
  </si>
  <si>
    <t>تاریخ شروع قرارداد</t>
  </si>
  <si>
    <t>تاریخ اتمام قرارداد</t>
  </si>
  <si>
    <t>مبلغ قرارداد (ریال)</t>
  </si>
  <si>
    <t>لینک قرارداد در سامانه</t>
  </si>
  <si>
    <t>کیمیاگران سرزمین رایانه</t>
  </si>
  <si>
    <t>حمل و نقل نوید بهمن</t>
  </si>
  <si>
    <t>جم سرویس تهران</t>
  </si>
  <si>
    <t>نوآوران ارتباطات دوران</t>
  </si>
  <si>
    <t>ره آوران اکتشاف و توسعه</t>
  </si>
  <si>
    <t>آسان رو اطلس تک پشتیبان</t>
  </si>
  <si>
    <t>سرویس و نگهداری آسانسورهای ساختمان مرکزی اول و سوم</t>
  </si>
  <si>
    <t>1402/12/01</t>
  </si>
  <si>
    <t>سیمرغ آسانبر سایان</t>
  </si>
  <si>
    <t>1402/08/09</t>
  </si>
  <si>
    <t>به خدمات وفا</t>
  </si>
  <si>
    <t>پدیده توسعه آداک</t>
  </si>
  <si>
    <t>شکرشکن ایلامیان</t>
  </si>
  <si>
    <t>1402/04/01</t>
  </si>
  <si>
    <t>پیشگامان فن اندیش</t>
  </si>
  <si>
    <t>آرا نوین سرویس</t>
  </si>
  <si>
    <t>سرویس و نگهداری آسانسورهای ساختمان مرکزی اول</t>
  </si>
  <si>
    <t>برزین سازه شمال</t>
  </si>
  <si>
    <t>ایمن همراه بهپرداز</t>
  </si>
  <si>
    <t>1403/07/02</t>
  </si>
  <si>
    <t>تهیه، تامین ،‌طراحی، ویژه سازی ، نصب، پیاده سازی ،‌آموزش و پشتیبانی سامانه جامع حقوقی شرکت ملی نفت ایران</t>
  </si>
  <si>
    <t>بامداد عصر پردازش</t>
  </si>
  <si>
    <t>02CJC49D470003C</t>
  </si>
  <si>
    <t>1402/12/19</t>
  </si>
  <si>
    <t>1404/12/13</t>
  </si>
  <si>
    <t>خرید تجهیزات، نصب و راه اندازی سیستم CCTV ساختمان مرکزی 15 بسیج شرکت ملی نفت</t>
  </si>
  <si>
    <t>مهندسی هوشمند پویان توسعه اریس(هپتاکو)</t>
  </si>
  <si>
    <t>02CJC49D4700013</t>
  </si>
  <si>
    <t>1403/02/31</t>
  </si>
  <si>
    <t>خرید تجهیزات ، نصب و راه اندازی سیستم CCTV ساختمان مرکزی 24(هما)</t>
  </si>
  <si>
    <t>02CKC49D4700742</t>
  </si>
  <si>
    <t>1402/12/20</t>
  </si>
  <si>
    <t>تهیه و نصب پارتیشن ،‌رنگ آمیزی ،‌تخریب ،‌کناف کاری ساختمان مرکزی 12</t>
  </si>
  <si>
    <t>02CKC49D470075B</t>
  </si>
  <si>
    <t>1402/12/11</t>
  </si>
  <si>
    <t>خدمات مشاوره خرید خدمات مدیریتی</t>
  </si>
  <si>
    <t>مهندسی فرایند به کمک رایانه ایرانیان(گروه مشاوران</t>
  </si>
  <si>
    <t>02CJC49D470006B</t>
  </si>
  <si>
    <t>1404/11/17</t>
  </si>
  <si>
    <t>تهیه لوازم و بازسازی آلاچیق های باشگاه آبعلی ساختمان مرکزی 30</t>
  </si>
  <si>
    <t>بنا سازان سعید اورامان</t>
  </si>
  <si>
    <t>02BIC49D4700015</t>
  </si>
  <si>
    <t>1402/11/18</t>
  </si>
  <si>
    <t>1403/01/15</t>
  </si>
  <si>
    <t>قرارداد مجموعه تلویزیونی 8 قسمتی و یک فیلم مستند درباره دستاوردهای صنعت نفت در ونزوئلا</t>
  </si>
  <si>
    <t>موسسه فرهنگی یاوران فرهنگ و پیشرفت</t>
  </si>
  <si>
    <t>02CEC49D470037D</t>
  </si>
  <si>
    <t>1402/12/14</t>
  </si>
  <si>
    <t>1403/11/08</t>
  </si>
  <si>
    <t>امکان سنجی توسعه فناوری هیدروژن در صنعت نفت ایران با رویکرد توسعه پایلوت فناورانه</t>
  </si>
  <si>
    <t>موسسه مطالعات بین المللی انرژی</t>
  </si>
  <si>
    <t>02C7C49D470093E</t>
  </si>
  <si>
    <t>1402/12/07</t>
  </si>
  <si>
    <t>خرید،استقرار و پشتیبانی پلتفرم یکپارچه سازی خدمات هوشمند(ESB) و خدمات پنجره واحد</t>
  </si>
  <si>
    <t>ماورا فناوری پویای شریف</t>
  </si>
  <si>
    <t>02C2C49D4700682</t>
  </si>
  <si>
    <t>1402/12/02</t>
  </si>
  <si>
    <t>1404/02/01</t>
  </si>
  <si>
    <t>ساخت و نصب راه پله فلزی و جان پناه طبقه دوم و سقف همکف نیم طبقه ساختمان مرکزی جدید</t>
  </si>
  <si>
    <t>نقش ماندگار عرصه</t>
  </si>
  <si>
    <t>02C1C49D470085F</t>
  </si>
  <si>
    <t>1402/11/03</t>
  </si>
  <si>
    <t>احداث زمین ورزشی ساختمان مرکزی 32 مجموعه ورزشی شیراز</t>
  </si>
  <si>
    <t>02CCC49D4400499</t>
  </si>
  <si>
    <t>1402/12/12</t>
  </si>
  <si>
    <t>1402/11/29</t>
  </si>
  <si>
    <t>مطالعه و پژوهش جهت تکمیل و به روزرسانی راهبرد پژوهش و فناوری در چارچوب نظامنامه تجاری سازی وزارت نغت</t>
  </si>
  <si>
    <t>دانشگاه صنعتی شریف</t>
  </si>
  <si>
    <t>02AIC49D230057B</t>
  </si>
  <si>
    <t>1402/10/18</t>
  </si>
  <si>
    <t>1403/10/11</t>
  </si>
  <si>
    <t>خرید قطعات سیستم کنترل اتوماسیون صنعتی ABB</t>
  </si>
  <si>
    <t>آرین کارما کالا</t>
  </si>
  <si>
    <t>02B7C49D440104B</t>
  </si>
  <si>
    <t>1402/11/07</t>
  </si>
  <si>
    <t>1403/10/10</t>
  </si>
  <si>
    <t>اجرای روکش آسفالت ساختمان مرکزی 25</t>
  </si>
  <si>
    <t>آکام بام افزار صنعت</t>
  </si>
  <si>
    <t>02C1C49D4700394</t>
  </si>
  <si>
    <t>انجام عملیات اجرایی و بازسازی محوطه مرکز توسعه مدیریت صنعت نفت</t>
  </si>
  <si>
    <t>کیمیا کاوان عصر جدید</t>
  </si>
  <si>
    <t>02C7C49D470020D</t>
  </si>
  <si>
    <t>خدمات حمل و نقل درون شهری و برون شهری(‌خودروهای جمعی متوسط و بزرگ)</t>
  </si>
  <si>
    <t>02CCC49D4700258</t>
  </si>
  <si>
    <t>1403/10/05</t>
  </si>
  <si>
    <t>انجام خدمات سرویس دهی آبدارخانه های ساختمان ادارات مرکزی شرکت ملی نفت</t>
  </si>
  <si>
    <t>ارد پارس اسپادانا</t>
  </si>
  <si>
    <t>02BHC49D470051F</t>
  </si>
  <si>
    <t>1402/11/17</t>
  </si>
  <si>
    <t>1404/10/01</t>
  </si>
  <si>
    <t>بازسازی سرویس بهداشتی طبقه دوم و سوم مرکزی سوم</t>
  </si>
  <si>
    <t>نادین گستر رهام</t>
  </si>
  <si>
    <t>02B7C49D470037D</t>
  </si>
  <si>
    <t>1402/09/07</t>
  </si>
  <si>
    <t>خدمات نامه رسانی و بازبین کشیک خدمات</t>
  </si>
  <si>
    <t>پرنیا مهر خرم</t>
  </si>
  <si>
    <t>02AAC49D4700554</t>
  </si>
  <si>
    <t>1402/10/10</t>
  </si>
  <si>
    <t>1404/09/26</t>
  </si>
  <si>
    <t>تجهیز کامل سیستم صوتی و تصویری اتاق کنفرانس مرکزی سوم</t>
  </si>
  <si>
    <t>پایگاه تحلیل گران فن آوری های نوین صدرا</t>
  </si>
  <si>
    <t>02CKC49D470069B</t>
  </si>
  <si>
    <t>1402/11/27</t>
  </si>
  <si>
    <t>خرید ، حمل و نصب پارتیشن در مرکز توسعه مدیریت</t>
  </si>
  <si>
    <t>صنعت جابان سپهر</t>
  </si>
  <si>
    <t>029SC49D4400910</t>
  </si>
  <si>
    <t>1402/09/28</t>
  </si>
  <si>
    <t>1402/10/21</t>
  </si>
  <si>
    <t>تهیه و نصب برج خنک کننده ساختمان مرکزی ششم</t>
  </si>
  <si>
    <t>02BHC49D4700492</t>
  </si>
  <si>
    <t>اجرای سقف کاذب راهروهای مهمانسرا و سرویس بهداشتی رستوران ساختمان 26</t>
  </si>
  <si>
    <t>02B3C49D440078A</t>
  </si>
  <si>
    <t>1402/10/16</t>
  </si>
  <si>
    <t>تهیه و نصب چربی گیر ساختمان مرکزی25</t>
  </si>
  <si>
    <t>پارس تهویه ابتکار</t>
  </si>
  <si>
    <t>02B3C49D440079A</t>
  </si>
  <si>
    <t>بازسازی سرویس بهداشتی و رختکن سالن چند منظوره ساختمان مرکزی 25</t>
  </si>
  <si>
    <t>سیما سرا</t>
  </si>
  <si>
    <t>02CKC49D470070B</t>
  </si>
  <si>
    <t>خدمات تنظیفات ساختمانهای ادارات مرکزی شرکت ملی نفت ایران</t>
  </si>
  <si>
    <t>آباد راهان کوثر</t>
  </si>
  <si>
    <t>029SC49D4700411</t>
  </si>
  <si>
    <t>1404/09/09</t>
  </si>
  <si>
    <t>بازسازی سرامیک های دیوار و کف بوفه ساختمان مرکزی 25</t>
  </si>
  <si>
    <t>آذرخش آروین کبیر</t>
  </si>
  <si>
    <t>02BPC49D4700051</t>
  </si>
  <si>
    <t>1402/11/25</t>
  </si>
  <si>
    <t>1402/11/09</t>
  </si>
  <si>
    <t>بازسازی آسانسورهای ساختمان مرکزی 13</t>
  </si>
  <si>
    <t>02A2C49D4700514</t>
  </si>
  <si>
    <t>1402/10/02</t>
  </si>
  <si>
    <t>1402/11/02</t>
  </si>
  <si>
    <t>حمل و نقل درون شهری و برون شهری</t>
  </si>
  <si>
    <t>02A4C49D470028F</t>
  </si>
  <si>
    <t>1402/10/04</t>
  </si>
  <si>
    <t>1403/09/02</t>
  </si>
  <si>
    <t>تهیه نقشه و اطلاعات مکانی مجموعه آبعلی</t>
  </si>
  <si>
    <t>مهندسین مشاور فرا زمین</t>
  </si>
  <si>
    <t>02BFC49D470008F</t>
  </si>
  <si>
    <t>1402/11/15</t>
  </si>
  <si>
    <t>1403/02/03</t>
  </si>
  <si>
    <t>خرید تجهیزات شبکه ساختمان مرکزی 39</t>
  </si>
  <si>
    <t>فن آوری سامانه های هوشمن رهام</t>
  </si>
  <si>
    <t>028TC49D4400265</t>
  </si>
  <si>
    <t>1402/08/29</t>
  </si>
  <si>
    <t>1402/09/17</t>
  </si>
  <si>
    <t>بازسازی اتاق های اداری مرکز توسعه مدیریت صنعت نفت</t>
  </si>
  <si>
    <t>0297C49D4400492</t>
  </si>
  <si>
    <t>خط انتقال ورودی به ساختمان مرکزی اول و نصب و راه اندازی مخازن ذخیره آب مصرفی و آتش نشانی</t>
  </si>
  <si>
    <t>02APC49D4700297</t>
  </si>
  <si>
    <t>1402/10/25</t>
  </si>
  <si>
    <t>1402/09/30</t>
  </si>
  <si>
    <t>پشتیبانی و توسعه سیستم مکانیزه ترابری مرکزی</t>
  </si>
  <si>
    <t>طیف نرم افزاران پارسیان</t>
  </si>
  <si>
    <t>02AAC49D470058F</t>
  </si>
  <si>
    <t>1403/08/10</t>
  </si>
  <si>
    <t>خرید تجهیزات شبکه ساختمان مرکزی 5</t>
  </si>
  <si>
    <t>فن آوری سامانه های هوشمند رهام</t>
  </si>
  <si>
    <t>028TC49D4400279</t>
  </si>
  <si>
    <t>1402/09/09</t>
  </si>
  <si>
    <t>خرید تجهیزات شبکه در حوزه سرور</t>
  </si>
  <si>
    <t>028TC49D4400170</t>
  </si>
  <si>
    <t>خرید تجهیزات شبکه در حوزه امنیت سایبری</t>
  </si>
  <si>
    <t>028TC49D440021F</t>
  </si>
  <si>
    <t>خرید سیستم تانک گیجینگ و سطح سنج از نوع رادار</t>
  </si>
  <si>
    <t>راه سبز چهلستون</t>
  </si>
  <si>
    <t>029RC49D470041E</t>
  </si>
  <si>
    <t>1402/09/27</t>
  </si>
  <si>
    <t>1405/02/03</t>
  </si>
  <si>
    <t>رفع مغایرتهای فنی پیش نیاز راه اندازی تله کابین آبعلی</t>
  </si>
  <si>
    <t>کابل صنعت آزما</t>
  </si>
  <si>
    <t>0295C49D440031E</t>
  </si>
  <si>
    <t>1402/09/05</t>
  </si>
  <si>
    <t>خدمات عمومی، تنظیفات، تاسیسات و فضای سبز ساختمان 32 شیراز</t>
  </si>
  <si>
    <t>027HC49D470012C</t>
  </si>
  <si>
    <t>1402/07/17</t>
  </si>
  <si>
    <t>1404/07/01</t>
  </si>
  <si>
    <t>سرویس و نکهداری تاسیسات ادارات مرکزی</t>
  </si>
  <si>
    <t>027PC49D4700590</t>
  </si>
  <si>
    <t>1402/07/25</t>
  </si>
  <si>
    <t>رنگ آمیزی ساختمان 31 محمودآباد</t>
  </si>
  <si>
    <t>027PC49D4700634</t>
  </si>
  <si>
    <t>1403/06/17</t>
  </si>
  <si>
    <t>باز طراحی فرآیندهای عملیاتی و اطلاعاتی پروژه های مسئولیت اجتماعی شرکت ملی نفت ایران</t>
  </si>
  <si>
    <t>دانشگاه سمنان</t>
  </si>
  <si>
    <t>028EC49D4400207</t>
  </si>
  <si>
    <t>1402/08/14</t>
  </si>
  <si>
    <t>1403/06/02</t>
  </si>
  <si>
    <t>پایش کیفیت تولید نفت، میعانات گازی و گاز مناطق منتخب و به روزرسانی بانک اطلاعات هیدروکربوری</t>
  </si>
  <si>
    <t>028TC49D2300099</t>
  </si>
  <si>
    <t>1404/06/01</t>
  </si>
  <si>
    <t>نصب و راه اندازی سیستم حفاظت الکترونیک پمپ خانه آمل ساختمان 31</t>
  </si>
  <si>
    <t>ایمن حفاظ ماهان</t>
  </si>
  <si>
    <t>027FC49D440035A</t>
  </si>
  <si>
    <t>1402/07/15</t>
  </si>
  <si>
    <t>1402/09/02</t>
  </si>
  <si>
    <t>خدمات آموزشی</t>
  </si>
  <si>
    <t>026LC49D4400071</t>
  </si>
  <si>
    <t>1402/06/21</t>
  </si>
  <si>
    <t>تهیه تجهیزات و سرویس و راه اندازی پکیج های برودتی مرکز داده ساختمان مرکزی جدید</t>
  </si>
  <si>
    <t>02B7C49D4700436</t>
  </si>
  <si>
    <t>1402/06/31</t>
  </si>
  <si>
    <t>مراقبت و راهبری سیستم های تاسیساتی،‌تعمیرات برق مجموعه های ورزشی و آموزشی و تاسیسات تله اسکی آبعلی</t>
  </si>
  <si>
    <t>025UC49D4700016</t>
  </si>
  <si>
    <t>1402/05/30</t>
  </si>
  <si>
    <t>1403/05/14</t>
  </si>
  <si>
    <t>خرید قطعات سیستم کنترل اتوماسیون صنعتی HIMAX</t>
  </si>
  <si>
    <t>مهندسی کنترلهای صنعتی حنیف</t>
  </si>
  <si>
    <t>02BOC49D470022F</t>
  </si>
  <si>
    <t>1402/11/24</t>
  </si>
  <si>
    <t>تهیه و نصب چمن مصنوعی زمین بازی کودکان مرکزی 25</t>
  </si>
  <si>
    <t>کندا نقش پارسه</t>
  </si>
  <si>
    <t>029CC49D440006B</t>
  </si>
  <si>
    <t>1402/09/12</t>
  </si>
  <si>
    <t>طراحی زنجیره ارزش مدیریت تولید و پیاده سازی در زیر سیستم WIMS</t>
  </si>
  <si>
    <t>02APC49D2300313</t>
  </si>
  <si>
    <t>1403/11/03</t>
  </si>
  <si>
    <t>مطالعه و طراحی معماری داخلی ساختمانهای اصفهان</t>
  </si>
  <si>
    <t>مهندسین مشاور تهران محاسب</t>
  </si>
  <si>
    <t>025OC49D4200159</t>
  </si>
  <si>
    <t>1402/05/24</t>
  </si>
  <si>
    <t>1404/08/28</t>
  </si>
  <si>
    <t>خرید خدمات مشاوره مرحله سوم نظارت عالیه و نظارت کارگاهی استخر سرپوشیده ساختمان 31 محمودآباد</t>
  </si>
  <si>
    <t>مهندسی مشاور پایاب طرح</t>
  </si>
  <si>
    <t>026KC49D470027A</t>
  </si>
  <si>
    <t>1402/06/20</t>
  </si>
  <si>
    <t>1404/04/15</t>
  </si>
  <si>
    <t>سرویس و نگهداری آسانسورهای مرکزی جدید و پنجم</t>
  </si>
  <si>
    <t>0281C49D4400117</t>
  </si>
  <si>
    <t>1402/08/01</t>
  </si>
  <si>
    <t>1403/04/05</t>
  </si>
  <si>
    <t>خدمات پشتیبانی ویدئو کنفرانس و پخش زنده</t>
  </si>
  <si>
    <t>025SC49D440056E</t>
  </si>
  <si>
    <t>1402/05/28</t>
  </si>
  <si>
    <t>1403/03/22</t>
  </si>
  <si>
    <t>بازسازی سونا و جکوزی ساختمان مرکزی 25</t>
  </si>
  <si>
    <t>نقش ماندکار عرصه</t>
  </si>
  <si>
    <t>0251C49D4400137</t>
  </si>
  <si>
    <t>1402/05/01</t>
  </si>
  <si>
    <t>پشتیبانی،‌توسعه و بومی سازی سامانه نرم افزاری مجموعه های ورزشی و آموزشی</t>
  </si>
  <si>
    <t>فن آوری های نوین هریس</t>
  </si>
  <si>
    <t>027PC49D470052B</t>
  </si>
  <si>
    <t>1405/02/18</t>
  </si>
  <si>
    <t>خدمات عمومی و تنظیفات ساختمان 31 محمودآباد</t>
  </si>
  <si>
    <t>مبین کاران شیبان</t>
  </si>
  <si>
    <t>023NC49D4700167</t>
  </si>
  <si>
    <t>1402/03/23</t>
  </si>
  <si>
    <t>1403/02/17</t>
  </si>
  <si>
    <t>انجام خدمات پویش اطلاع رسانی و فرهنکی</t>
  </si>
  <si>
    <t>زیماسازان زینو</t>
  </si>
  <si>
    <t>027HC49D4400210</t>
  </si>
  <si>
    <t>1402/02/19</t>
  </si>
  <si>
    <t>خدمات اداری، فرهنگی و گردشگری شرکت ملی نفت ایران</t>
  </si>
  <si>
    <t>نیکو سرشت مازند</t>
  </si>
  <si>
    <t>0233C49D4700225</t>
  </si>
  <si>
    <t>1402/03/03</t>
  </si>
  <si>
    <t>1403/02/02</t>
  </si>
  <si>
    <t>اجرای موقت انشعابات گاز و آب اقامتگاه ورزشکاران آبعلی</t>
  </si>
  <si>
    <t>سیال مکانیک درفک</t>
  </si>
  <si>
    <t>0233C49D4400042</t>
  </si>
  <si>
    <t>1402/02/27</t>
  </si>
  <si>
    <t>خدمات اجرایی بیست و هفتمین نمایشگاه بین المللی نفت،گاز پالایش و پتروشیمی</t>
  </si>
  <si>
    <t>راهکار تجارت مدیریت کوشا</t>
  </si>
  <si>
    <t>022GC49D4700212</t>
  </si>
  <si>
    <t>1402/02/16</t>
  </si>
  <si>
    <t>خرید لایسنس نرم افزار آنتی ویروس پادویش و پشتیبانی یکساله</t>
  </si>
  <si>
    <t>پرشیا سیس خاورمیانه</t>
  </si>
  <si>
    <t>0251C49D4700192</t>
  </si>
  <si>
    <t>1403/01/29</t>
  </si>
  <si>
    <t>0251C49D4400151</t>
  </si>
  <si>
    <t>1403/01/24</t>
  </si>
  <si>
    <t>تامین انواع کامیون و وانت بار</t>
  </si>
  <si>
    <t>0251C49D4400188</t>
  </si>
  <si>
    <t>1403/01/22</t>
  </si>
  <si>
    <t>پشتیبانی پورتال وزارت نفت و شرکت ملی نفت ایران</t>
  </si>
  <si>
    <t>02CCC49D440023E</t>
  </si>
  <si>
    <t>1403/01/02</t>
  </si>
  <si>
    <t>آسا تک الوند</t>
  </si>
  <si>
    <t>023NC49D4400328</t>
  </si>
  <si>
    <t>پشتیبانی و نگهداری سامانه های مرتبط با حضور و غیاب</t>
  </si>
  <si>
    <t>02CCC49D4700506</t>
  </si>
  <si>
    <t>خرید 4 دستگاه شبیه ساز کنترل فوران چاه</t>
  </si>
  <si>
    <t>گسترش خدمات بازرگانی هوانوردی پارس(پاتکو)</t>
  </si>
  <si>
    <t>02BOC49D4700257</t>
  </si>
  <si>
    <t>1402/08/25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</si>
</sst>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R70"/>
  <sheetViews>
    <sheetView rightToLeft="1" tabSelected="1" workbookViewId="0">
      <selection activeCell="A44" sqref="A44:J70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67.375" style="1" bestFit="1" customWidth="1"/>
    <col min="5" max="5" width="27" style="1" customWidth="1"/>
    <col min="6" max="6" width="26" style="2" bestFit="1" customWidth="1"/>
    <col min="7" max="7" width="13.625" style="1" bestFit="1" customWidth="1"/>
    <col min="8" max="8" width="12.75" style="1" bestFit="1" customWidth="1"/>
    <col min="9" max="9" width="17.75" style="2" customWidth="1"/>
    <col min="10" max="10" width="15" style="2" bestFit="1" customWidth="1"/>
    <col min="11" max="13" width="9" style="1"/>
    <col min="14" max="14" width="4.625" style="1" customWidth="1"/>
    <col min="15" max="17" width="9" style="1" hidden="1" customWidth="1"/>
    <col min="18" max="18" width="37" style="1" customWidth="1"/>
    <col min="19" max="16384" width="9" style="1"/>
  </cols>
  <sheetData>
    <row r="1" spans="1:18" ht="23.25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7" t="s">
        <v>7</v>
      </c>
      <c r="G1" s="6" t="s">
        <v>8</v>
      </c>
      <c r="H1" s="6" t="s">
        <v>9</v>
      </c>
      <c r="I1" s="7" t="s">
        <v>10</v>
      </c>
      <c r="J1" s="7" t="s">
        <v>11</v>
      </c>
    </row>
    <row r="2" spans="1:18" x14ac:dyDescent="0.2">
      <c r="A2" s="4">
        <v>1</v>
      </c>
      <c r="B2" s="4">
        <v>1402</v>
      </c>
      <c r="C2" s="4" t="s">
        <v>3</v>
      </c>
      <c r="D2" s="4" t="s">
        <v>32</v>
      </c>
      <c r="E2" s="4" t="s">
        <v>33</v>
      </c>
      <c r="F2" s="5" t="s">
        <v>34</v>
      </c>
      <c r="G2" s="4" t="s">
        <v>35</v>
      </c>
      <c r="H2" s="4" t="s">
        <v>36</v>
      </c>
      <c r="I2" s="5">
        <v>85000000000</v>
      </c>
      <c r="J2" s="5" t="str">
        <f>HYPERLINK(CONCATENATE("https://cdb.mporg.ir/ContractViewIndex?ctrId=hjMzR6o9BYp+Sh3Tf2O5T4rNXUf5+b1GkMRxft+QoWLL46IsqN6nvA=="),"لینک ")</f>
        <v xml:space="preserve">لینک </v>
      </c>
    </row>
    <row r="3" spans="1:18" x14ac:dyDescent="0.2">
      <c r="A3" s="4">
        <v>2</v>
      </c>
      <c r="B3" s="4">
        <v>1402</v>
      </c>
      <c r="C3" s="4" t="s">
        <v>3</v>
      </c>
      <c r="D3" s="4" t="s">
        <v>37</v>
      </c>
      <c r="E3" s="4" t="s">
        <v>38</v>
      </c>
      <c r="F3" s="5" t="s">
        <v>39</v>
      </c>
      <c r="G3" s="4" t="s">
        <v>35</v>
      </c>
      <c r="H3" s="4" t="s">
        <v>40</v>
      </c>
      <c r="I3" s="5">
        <v>14300364000</v>
      </c>
      <c r="J3" s="5" t="str">
        <f>HYPERLINK(CONCATENATE("https://cdb.mporg.ir/ContractViewIndex?ctrId=zYB1Jx11hLNTtSNtgiFcDD7D/vjTnNzq0TLQyMd9efaIdcaHKI9pHA=="),"لینک ")</f>
        <v xml:space="preserve">لینک </v>
      </c>
      <c r="R3" s="3"/>
    </row>
    <row r="4" spans="1:18" x14ac:dyDescent="0.2">
      <c r="A4" s="4">
        <v>3</v>
      </c>
      <c r="B4" s="4">
        <v>1402</v>
      </c>
      <c r="C4" s="4" t="s">
        <v>3</v>
      </c>
      <c r="D4" s="4" t="s">
        <v>41</v>
      </c>
      <c r="E4" s="4" t="s">
        <v>38</v>
      </c>
      <c r="F4" s="5" t="s">
        <v>42</v>
      </c>
      <c r="G4" s="4" t="s">
        <v>43</v>
      </c>
      <c r="H4" s="4" t="s">
        <v>40</v>
      </c>
      <c r="I4" s="5">
        <v>14500000000</v>
      </c>
      <c r="J4" s="5" t="str">
        <f>HYPERLINK(CONCATENATE("https://cdb.mporg.ir/ContractViewIndex?ctrId=bbtWcOp+BSafHrwhyBtTC7/btFlfSOcsX/n9IkUXEuZbCtsOh09M2g=="),"لینک ")</f>
        <v xml:space="preserve">لینک </v>
      </c>
    </row>
    <row r="5" spans="1:18" x14ac:dyDescent="0.2">
      <c r="A5" s="4">
        <v>4</v>
      </c>
      <c r="B5" s="4">
        <v>1402</v>
      </c>
      <c r="C5" s="4" t="s">
        <v>3</v>
      </c>
      <c r="D5" s="4" t="s">
        <v>44</v>
      </c>
      <c r="E5" s="4" t="s">
        <v>23</v>
      </c>
      <c r="F5" s="5" t="s">
        <v>45</v>
      </c>
      <c r="G5" s="4" t="s">
        <v>43</v>
      </c>
      <c r="H5" s="4" t="s">
        <v>46</v>
      </c>
      <c r="I5" s="5">
        <v>4850000000</v>
      </c>
      <c r="J5" s="5" t="str">
        <f>HYPERLINK(CONCATENATE("https://cdb.mporg.ir/ContractViewIndex?ctrId=QLy77/DpMYpAY69mmqMWGS62S7tFQDBuqpQy8gQiB7x23YYndhZPXQ=="),"لینک ")</f>
        <v xml:space="preserve">لینک </v>
      </c>
    </row>
    <row r="6" spans="1:18" x14ac:dyDescent="0.2">
      <c r="A6" s="4">
        <v>5</v>
      </c>
      <c r="B6" s="4">
        <v>1402</v>
      </c>
      <c r="C6" s="4" t="s">
        <v>3</v>
      </c>
      <c r="D6" s="4" t="s">
        <v>47</v>
      </c>
      <c r="E6" s="4" t="s">
        <v>48</v>
      </c>
      <c r="F6" s="5" t="s">
        <v>49</v>
      </c>
      <c r="G6" s="4" t="s">
        <v>35</v>
      </c>
      <c r="H6" s="4" t="s">
        <v>50</v>
      </c>
      <c r="I6" s="5">
        <v>146483558063</v>
      </c>
      <c r="J6" s="5" t="str">
        <f>HYPERLINK(CONCATENATE("https://cdb.mporg.ir/ContractViewIndex?ctrId=Meox4baR3ZKucjuk8YzTp+vDsdRLxTiznPC+2CxZO3OvULIA1yq2mw=="),"لینک ")</f>
        <v xml:space="preserve">لینک </v>
      </c>
    </row>
    <row r="7" spans="1:18" x14ac:dyDescent="0.2">
      <c r="A7" s="4">
        <v>6</v>
      </c>
      <c r="B7" s="4">
        <v>1402</v>
      </c>
      <c r="C7" s="4" t="s">
        <v>3</v>
      </c>
      <c r="D7" s="4" t="s">
        <v>51</v>
      </c>
      <c r="E7" s="4" t="s">
        <v>52</v>
      </c>
      <c r="F7" s="5" t="s">
        <v>53</v>
      </c>
      <c r="G7" s="4" t="s">
        <v>54</v>
      </c>
      <c r="H7" s="4" t="s">
        <v>55</v>
      </c>
      <c r="I7" s="5">
        <v>7500260000</v>
      </c>
      <c r="J7" s="5" t="str">
        <f>HYPERLINK(CONCATENATE("https://cdb.mporg.ir/ContractViewIndex?ctrId=/dYbeYrS2yUzdEdD2U0qYeFmWGXlM6KBpGdLXcLDAWGRQdHC/ZpnnQ=="),"لینک ")</f>
        <v xml:space="preserve">لینک </v>
      </c>
    </row>
    <row r="8" spans="1:18" x14ac:dyDescent="0.2">
      <c r="A8" s="4">
        <v>7</v>
      </c>
      <c r="B8" s="4">
        <v>1402</v>
      </c>
      <c r="C8" s="4" t="s">
        <v>3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5">
        <v>120000000000</v>
      </c>
      <c r="J8" s="5" t="str">
        <f>HYPERLINK(CONCATENATE("https://cdb.mporg.ir/ContractViewIndex?ctrId=cP9BlOJ23bbBIbt8lt3lqKa0O+3BjU4lbuilr8+v/NnsFcQNSKiwNg=="),"لینک ")</f>
        <v xml:space="preserve">لینک </v>
      </c>
    </row>
    <row r="9" spans="1:18" x14ac:dyDescent="0.2">
      <c r="A9" s="4">
        <v>8</v>
      </c>
      <c r="B9" s="4">
        <v>1402</v>
      </c>
      <c r="C9" s="4" t="s">
        <v>3</v>
      </c>
      <c r="D9" s="4" t="s">
        <v>61</v>
      </c>
      <c r="E9" s="4" t="s">
        <v>62</v>
      </c>
      <c r="F9" s="5" t="s">
        <v>63</v>
      </c>
      <c r="G9" s="4" t="s">
        <v>64</v>
      </c>
      <c r="H9" s="4" t="s">
        <v>31</v>
      </c>
      <c r="I9" s="5">
        <v>15850000000</v>
      </c>
      <c r="J9" s="5" t="str">
        <f>HYPERLINK(CONCATENATE("https://cdb.mporg.ir/ContractViewIndex?ctrId=q1ho3LAop0nWaSoDLG6LwF1QBlV6Lp5ZjDXH/ecozwWofBUBY2Q2RA=="),"لینک ")</f>
        <v xml:space="preserve">لینک </v>
      </c>
    </row>
    <row r="10" spans="1:18" x14ac:dyDescent="0.2">
      <c r="A10" s="4">
        <v>9</v>
      </c>
      <c r="B10" s="4">
        <v>1402</v>
      </c>
      <c r="C10" s="4" t="s">
        <v>3</v>
      </c>
      <c r="D10" s="4" t="s">
        <v>65</v>
      </c>
      <c r="E10" s="4" t="s">
        <v>66</v>
      </c>
      <c r="F10" s="5" t="s">
        <v>67</v>
      </c>
      <c r="G10" s="4" t="s">
        <v>68</v>
      </c>
      <c r="H10" s="4" t="s">
        <v>69</v>
      </c>
      <c r="I10" s="5">
        <v>14400000000</v>
      </c>
      <c r="J10" s="5" t="str">
        <f>HYPERLINK(CONCATENATE("https://cdb.mporg.ir/ContractViewIndex?ctrId=+vZRvGjhlSqf48xI4V0sigyqRD6c7/jfGE9T0vSjAbAgXerAldgwCQ=="),"لینک ")</f>
        <v xml:space="preserve">لینک </v>
      </c>
    </row>
    <row r="11" spans="1:18" x14ac:dyDescent="0.2">
      <c r="A11" s="4">
        <v>10</v>
      </c>
      <c r="B11" s="4">
        <v>1402</v>
      </c>
      <c r="C11" s="4" t="s">
        <v>3</v>
      </c>
      <c r="D11" s="4" t="s">
        <v>70</v>
      </c>
      <c r="E11" s="4" t="s">
        <v>71</v>
      </c>
      <c r="F11" s="5" t="s">
        <v>72</v>
      </c>
      <c r="G11" s="4" t="s">
        <v>19</v>
      </c>
      <c r="H11" s="4" t="s">
        <v>73</v>
      </c>
      <c r="I11" s="5">
        <v>6954850000</v>
      </c>
      <c r="J11" s="5" t="str">
        <f>HYPERLINK(CONCATENATE("https://cdb.mporg.ir/ContractViewIndex?ctrId=1Y/DotpqUAtJsCe67qJoW6vDJ2h1KdRFmtyvf+Zdsm2H+bHaciwVXA=="),"لینک ")</f>
        <v xml:space="preserve">لینک </v>
      </c>
    </row>
    <row r="12" spans="1:18" x14ac:dyDescent="0.2">
      <c r="A12" s="4">
        <v>11</v>
      </c>
      <c r="B12" s="4">
        <v>1402</v>
      </c>
      <c r="C12" s="4" t="s">
        <v>3</v>
      </c>
      <c r="D12" s="4" t="s">
        <v>74</v>
      </c>
      <c r="E12" s="4" t="s">
        <v>71</v>
      </c>
      <c r="F12" s="5" t="s">
        <v>75</v>
      </c>
      <c r="G12" s="4" t="s">
        <v>76</v>
      </c>
      <c r="H12" s="4" t="s">
        <v>77</v>
      </c>
      <c r="I12" s="5">
        <v>14218000000</v>
      </c>
      <c r="J12" s="5" t="str">
        <f>HYPERLINK(CONCATENATE("https://cdb.mporg.ir/ContractViewIndex?ctrId=s9thF2YMAYRN7wlmwH62egLhD4mbxbUgJTC2u1VKDoKU94IQqo1NiA=="),"لینک ")</f>
        <v xml:space="preserve">لینک </v>
      </c>
      <c r="R12" s="3"/>
    </row>
    <row r="13" spans="1:18" x14ac:dyDescent="0.2">
      <c r="A13" s="4">
        <v>12</v>
      </c>
      <c r="B13" s="4">
        <v>1402</v>
      </c>
      <c r="C13" s="4" t="s">
        <v>3</v>
      </c>
      <c r="D13" s="4" t="s">
        <v>78</v>
      </c>
      <c r="E13" s="4" t="s">
        <v>79</v>
      </c>
      <c r="F13" s="5" t="s">
        <v>80</v>
      </c>
      <c r="G13" s="4" t="s">
        <v>81</v>
      </c>
      <c r="H13" s="4" t="s">
        <v>82</v>
      </c>
      <c r="I13" s="5">
        <v>17940000000</v>
      </c>
      <c r="J13" s="5" t="str">
        <f>HYPERLINK(CONCATENATE("https://cdb.mporg.ir/ContractViewIndex?ctrId=3CUYolF6B/9JKmVEEFVH5P8qZxLVC7TZskqe99+5HpK2DDF5+Qaocw=="),"لینک ")</f>
        <v xml:space="preserve">لینک </v>
      </c>
    </row>
    <row r="14" spans="1:18" x14ac:dyDescent="0.2">
      <c r="A14" s="4">
        <v>13</v>
      </c>
      <c r="B14" s="4">
        <v>1402</v>
      </c>
      <c r="C14" s="4" t="s">
        <v>3</v>
      </c>
      <c r="D14" s="4" t="s">
        <v>83</v>
      </c>
      <c r="E14" s="4" t="s">
        <v>84</v>
      </c>
      <c r="F14" s="5" t="s">
        <v>85</v>
      </c>
      <c r="G14" s="4" t="s">
        <v>86</v>
      </c>
      <c r="H14" s="4" t="s">
        <v>87</v>
      </c>
      <c r="I14" s="5">
        <v>19471400000</v>
      </c>
      <c r="J14" s="5" t="str">
        <f>HYPERLINK(CONCATENATE("https://cdb.mporg.ir/ContractViewIndex?ctrId=kAvX125BSlHIWPe6nbsNjZ2tlztYZFmyspT6bv1fO0knPq+hXqib1A=="),"لینک ")</f>
        <v xml:space="preserve">لینک </v>
      </c>
    </row>
    <row r="15" spans="1:18" x14ac:dyDescent="0.2">
      <c r="A15" s="4">
        <v>14</v>
      </c>
      <c r="B15" s="4">
        <v>1402</v>
      </c>
      <c r="C15" s="4" t="s">
        <v>3</v>
      </c>
      <c r="D15" s="4" t="s">
        <v>88</v>
      </c>
      <c r="E15" s="4" t="s">
        <v>89</v>
      </c>
      <c r="F15" s="5" t="s">
        <v>90</v>
      </c>
      <c r="G15" s="4" t="s">
        <v>19</v>
      </c>
      <c r="H15" s="4" t="s">
        <v>81</v>
      </c>
      <c r="I15" s="5">
        <v>2123849950</v>
      </c>
      <c r="J15" s="5" t="str">
        <f>HYPERLINK(CONCATENATE("https://cdb.mporg.ir/ContractViewIndex?ctrId=rlM7xPQX/+PHxt3gXX2XzEHfAZonW6JKxBRnIZdQIJxtg+tcu5x6AA=="),"لینک ")</f>
        <v xml:space="preserve">لینک </v>
      </c>
    </row>
    <row r="16" spans="1:18" x14ac:dyDescent="0.2">
      <c r="A16" s="4">
        <v>15</v>
      </c>
      <c r="B16" s="4">
        <v>1402</v>
      </c>
      <c r="C16" s="4" t="s">
        <v>3</v>
      </c>
      <c r="D16" s="4" t="s">
        <v>91</v>
      </c>
      <c r="E16" s="4" t="s">
        <v>92</v>
      </c>
      <c r="F16" s="5" t="s">
        <v>93</v>
      </c>
      <c r="G16" s="4" t="s">
        <v>64</v>
      </c>
      <c r="H16" s="4" t="s">
        <v>64</v>
      </c>
      <c r="I16" s="5">
        <v>12390000000</v>
      </c>
      <c r="J16" s="5" t="str">
        <f>HYPERLINK(CONCATENATE("https://cdb.mporg.ir/ContractViewIndex?ctrId=0a6xUQPfOE3oxzUn9mtTI09QB982baTh21/FKF7lAKFK0vee2yYv0w=="),"لینک ")</f>
        <v xml:space="preserve">لینک </v>
      </c>
    </row>
    <row r="17" spans="1:10" x14ac:dyDescent="0.2">
      <c r="A17" s="4">
        <v>16</v>
      </c>
      <c r="B17" s="4">
        <v>1402</v>
      </c>
      <c r="C17" s="4" t="s">
        <v>3</v>
      </c>
      <c r="D17" s="4" t="s">
        <v>94</v>
      </c>
      <c r="E17" s="4" t="s">
        <v>14</v>
      </c>
      <c r="F17" s="5" t="s">
        <v>95</v>
      </c>
      <c r="G17" s="4" t="s">
        <v>76</v>
      </c>
      <c r="H17" s="4" t="s">
        <v>96</v>
      </c>
      <c r="I17" s="5">
        <v>87564000000</v>
      </c>
      <c r="J17" s="5" t="str">
        <f>HYPERLINK(CONCATENATE("https://cdb.mporg.ir/ContractViewIndex?ctrId=8Cl0TrGfXogzYu3RqskRn6YyO7dXSL0gtu5/XFHmE3XviLsnNvifUw=="),"لینک ")</f>
        <v xml:space="preserve">لینک </v>
      </c>
    </row>
    <row r="18" spans="1:10" x14ac:dyDescent="0.2">
      <c r="A18" s="4">
        <v>17</v>
      </c>
      <c r="B18" s="4">
        <v>1402</v>
      </c>
      <c r="C18" s="4" t="s">
        <v>3</v>
      </c>
      <c r="D18" s="4" t="s">
        <v>97</v>
      </c>
      <c r="E18" s="4" t="s">
        <v>98</v>
      </c>
      <c r="F18" s="5" t="s">
        <v>99</v>
      </c>
      <c r="G18" s="4" t="s">
        <v>100</v>
      </c>
      <c r="H18" s="4" t="s">
        <v>101</v>
      </c>
      <c r="I18" s="5">
        <v>2210904411514</v>
      </c>
      <c r="J18" s="5" t="str">
        <f>HYPERLINK(CONCATENATE("https://cdb.mporg.ir/ContractViewIndex?ctrId=NQ5vu9DTwTRC/nSuzjfwdyRmkvkLfPExuScN9/d5mhRn0TRKf9If8Q=="),"لینک ")</f>
        <v xml:space="preserve">لینک </v>
      </c>
    </row>
    <row r="19" spans="1:10" x14ac:dyDescent="0.2">
      <c r="A19" s="4">
        <v>18</v>
      </c>
      <c r="B19" s="4">
        <v>1402</v>
      </c>
      <c r="C19" s="4" t="s">
        <v>3</v>
      </c>
      <c r="D19" s="4" t="s">
        <v>102</v>
      </c>
      <c r="E19" s="4" t="s">
        <v>103</v>
      </c>
      <c r="F19" s="5" t="s">
        <v>104</v>
      </c>
      <c r="G19" s="4" t="s">
        <v>86</v>
      </c>
      <c r="H19" s="4" t="s">
        <v>105</v>
      </c>
      <c r="I19" s="5">
        <v>4600721301</v>
      </c>
      <c r="J19" s="5" t="str">
        <f>HYPERLINK(CONCATENATE("https://cdb.mporg.ir/ContractViewIndex?ctrId=Vi0BRW+BqAYMN8iP1/eYHYIhcGslcxn1+VPj17fja57lukx8agBs+Q=="),"لینک ")</f>
        <v xml:space="preserve">لینک </v>
      </c>
    </row>
    <row r="20" spans="1:10" x14ac:dyDescent="0.2">
      <c r="A20" s="4">
        <v>19</v>
      </c>
      <c r="B20" s="4">
        <v>1402</v>
      </c>
      <c r="C20" s="4" t="s">
        <v>3</v>
      </c>
      <c r="D20" s="4" t="s">
        <v>106</v>
      </c>
      <c r="E20" s="4" t="s">
        <v>107</v>
      </c>
      <c r="F20" s="5" t="s">
        <v>108</v>
      </c>
      <c r="G20" s="4" t="s">
        <v>109</v>
      </c>
      <c r="H20" s="4" t="s">
        <v>110</v>
      </c>
      <c r="I20" s="5">
        <v>813869850135</v>
      </c>
      <c r="J20" s="5" t="str">
        <f>HYPERLINK(CONCATENATE("https://cdb.mporg.ir/ContractViewIndex?ctrId=uqbr2bR6/pIlmVACw/6YP50EgPnPqNNGD0mkxLJzjd58dSImvkjr9g=="),"لینک ")</f>
        <v xml:space="preserve">لینک </v>
      </c>
    </row>
    <row r="21" spans="1:10" x14ac:dyDescent="0.2">
      <c r="A21" s="4">
        <v>20</v>
      </c>
      <c r="B21" s="4">
        <v>1402</v>
      </c>
      <c r="C21" s="4" t="s">
        <v>3</v>
      </c>
      <c r="D21" s="4" t="s">
        <v>111</v>
      </c>
      <c r="E21" s="4" t="s">
        <v>112</v>
      </c>
      <c r="F21" s="5" t="s">
        <v>113</v>
      </c>
      <c r="G21" s="4" t="s">
        <v>43</v>
      </c>
      <c r="H21" s="4" t="s">
        <v>114</v>
      </c>
      <c r="I21" s="5">
        <v>7990000018</v>
      </c>
      <c r="J21" s="5" t="str">
        <f>HYPERLINK(CONCATENATE("https://cdb.mporg.ir/ContractViewIndex?ctrId=pkT41fz6GBfrh/6qmtjMyTFKYx5Sd6Ng7t60MtRnieYkrw/OIijKDA=="),"لینک ")</f>
        <v xml:space="preserve">لینک </v>
      </c>
    </row>
    <row r="22" spans="1:10" x14ac:dyDescent="0.2">
      <c r="A22" s="4">
        <v>21</v>
      </c>
      <c r="B22" s="4">
        <v>1402</v>
      </c>
      <c r="C22" s="4" t="s">
        <v>3</v>
      </c>
      <c r="D22" s="4" t="s">
        <v>115</v>
      </c>
      <c r="E22" s="4" t="s">
        <v>116</v>
      </c>
      <c r="F22" s="5" t="s">
        <v>117</v>
      </c>
      <c r="G22" s="4" t="s">
        <v>118</v>
      </c>
      <c r="H22" s="4" t="s">
        <v>119</v>
      </c>
      <c r="I22" s="5">
        <v>7350000000</v>
      </c>
      <c r="J22" s="5" t="str">
        <f>HYPERLINK(CONCATENATE("https://cdb.mporg.ir/ContractViewIndex?ctrId=+fB/9YQDTqyk63U4YSeGWBbtAq5glMsITv8XhI3/6JEs3eVAzPmf3w=="),"لینک ")</f>
        <v xml:space="preserve">لینک </v>
      </c>
    </row>
    <row r="23" spans="1:10" x14ac:dyDescent="0.2">
      <c r="A23" s="4">
        <v>22</v>
      </c>
      <c r="B23" s="4">
        <v>1402</v>
      </c>
      <c r="C23" s="4" t="s">
        <v>3</v>
      </c>
      <c r="D23" s="4" t="s">
        <v>120</v>
      </c>
      <c r="E23" s="4" t="s">
        <v>71</v>
      </c>
      <c r="F23" s="5" t="s">
        <v>121</v>
      </c>
      <c r="G23" s="4" t="s">
        <v>100</v>
      </c>
      <c r="H23" s="4" t="s">
        <v>100</v>
      </c>
      <c r="I23" s="5">
        <v>14400000000</v>
      </c>
      <c r="J23" s="5" t="str">
        <f>HYPERLINK(CONCATENATE("https://cdb.mporg.ir/ContractViewIndex?ctrId=+qNtc7t6KelUzdBlujmP4YHwkqHuKv1P9aWZYmXOEDaYAfPP62fApQ=="),"لینک ")</f>
        <v xml:space="preserve">لینک </v>
      </c>
    </row>
    <row r="24" spans="1:10" x14ac:dyDescent="0.2">
      <c r="A24" s="4">
        <v>23</v>
      </c>
      <c r="B24" s="4">
        <v>1402</v>
      </c>
      <c r="C24" s="4" t="s">
        <v>3</v>
      </c>
      <c r="D24" s="4" t="s">
        <v>122</v>
      </c>
      <c r="E24" s="4" t="s">
        <v>71</v>
      </c>
      <c r="F24" s="5" t="s">
        <v>123</v>
      </c>
      <c r="G24" s="4" t="s">
        <v>73</v>
      </c>
      <c r="H24" s="4" t="s">
        <v>124</v>
      </c>
      <c r="I24" s="5">
        <v>2291470000</v>
      </c>
      <c r="J24" s="5" t="str">
        <f>HYPERLINK(CONCATENATE("https://cdb.mporg.ir/ContractViewIndex?ctrId=+AW9T02ooJx+iAUdOw3tH8SudIqOV8f8qRuM4SPUeK1O1DyR+bWE1g=="),"لینک ")</f>
        <v xml:space="preserve">لینک </v>
      </c>
    </row>
    <row r="25" spans="1:10" x14ac:dyDescent="0.2">
      <c r="A25" s="4">
        <v>24</v>
      </c>
      <c r="B25" s="4">
        <v>1402</v>
      </c>
      <c r="C25" s="4" t="s">
        <v>3</v>
      </c>
      <c r="D25" s="4" t="s">
        <v>125</v>
      </c>
      <c r="E25" s="4" t="s">
        <v>126</v>
      </c>
      <c r="F25" s="5" t="s">
        <v>127</v>
      </c>
      <c r="G25" s="4" t="s">
        <v>73</v>
      </c>
      <c r="H25" s="4" t="s">
        <v>124</v>
      </c>
      <c r="I25" s="5">
        <v>2500000000</v>
      </c>
      <c r="J25" s="5" t="str">
        <f>HYPERLINK(CONCATENATE("https://cdb.mporg.ir/ContractViewIndex?ctrId=rGIIp/9+H/k7eE/TV0I4ubaHr8jwFh7bwFY8N84ciBE4Ex39/MWspw=="),"لینک ")</f>
        <v xml:space="preserve">لینک </v>
      </c>
    </row>
    <row r="26" spans="1:10" x14ac:dyDescent="0.2">
      <c r="A26" s="4">
        <v>25</v>
      </c>
      <c r="B26" s="4">
        <v>1402</v>
      </c>
      <c r="C26" s="4" t="s">
        <v>3</v>
      </c>
      <c r="D26" s="4" t="s">
        <v>128</v>
      </c>
      <c r="E26" s="4" t="s">
        <v>129</v>
      </c>
      <c r="F26" s="5" t="s">
        <v>130</v>
      </c>
      <c r="G26" s="4" t="s">
        <v>43</v>
      </c>
      <c r="H26" s="4" t="s">
        <v>124</v>
      </c>
      <c r="I26" s="5">
        <v>2520399940</v>
      </c>
      <c r="J26" s="5" t="str">
        <f>HYPERLINK(CONCATENATE("https://cdb.mporg.ir/ContractViewIndex?ctrId=aqxFL/fZsdHDicBOJGez5++ywh9dM13xvizPHsN+KKxyCZVgDWf2zA=="),"لینک ")</f>
        <v xml:space="preserve">لینک </v>
      </c>
    </row>
    <row r="27" spans="1:10" x14ac:dyDescent="0.2">
      <c r="A27" s="4">
        <v>26</v>
      </c>
      <c r="B27" s="4">
        <v>1402</v>
      </c>
      <c r="C27" s="4" t="s">
        <v>3</v>
      </c>
      <c r="D27" s="4" t="s">
        <v>131</v>
      </c>
      <c r="E27" s="4" t="s">
        <v>132</v>
      </c>
      <c r="F27" s="5" t="s">
        <v>133</v>
      </c>
      <c r="G27" s="4" t="s">
        <v>118</v>
      </c>
      <c r="H27" s="4" t="s">
        <v>134</v>
      </c>
      <c r="I27" s="5">
        <v>2683443134308</v>
      </c>
      <c r="J27" s="5" t="str">
        <f>HYPERLINK(CONCATENATE("https://cdb.mporg.ir/ContractViewIndex?ctrId=9z2Jx3ZXNzGBHWeuehrSzoHw3NCriu4+5ChEdcpBY9/l+AlrAHGIQw=="),"لینک ")</f>
        <v xml:space="preserve">لینک </v>
      </c>
    </row>
    <row r="28" spans="1:10" x14ac:dyDescent="0.2">
      <c r="A28" s="4">
        <v>27</v>
      </c>
      <c r="B28" s="4">
        <v>1402</v>
      </c>
      <c r="C28" s="4" t="s">
        <v>3</v>
      </c>
      <c r="D28" s="4" t="s">
        <v>135</v>
      </c>
      <c r="E28" s="4" t="s">
        <v>136</v>
      </c>
      <c r="F28" s="5" t="s">
        <v>137</v>
      </c>
      <c r="G28" s="4" t="s">
        <v>138</v>
      </c>
      <c r="H28" s="4" t="s">
        <v>139</v>
      </c>
      <c r="I28" s="5">
        <v>2140000000</v>
      </c>
      <c r="J28" s="5" t="str">
        <f>HYPERLINK(CONCATENATE("https://cdb.mporg.ir/ContractViewIndex?ctrId=NSAqLvnUhXffUNX8Ufvre1GW59YBADV7bCsLS8Y8y3KnflG1KIHC3Q=="),"لینک ")</f>
        <v xml:space="preserve">لینک </v>
      </c>
    </row>
    <row r="29" spans="1:10" x14ac:dyDescent="0.2">
      <c r="A29" s="4">
        <v>28</v>
      </c>
      <c r="B29" s="4">
        <v>1402</v>
      </c>
      <c r="C29" s="4" t="s">
        <v>3</v>
      </c>
      <c r="D29" s="4" t="s">
        <v>140</v>
      </c>
      <c r="E29" s="4" t="s">
        <v>20</v>
      </c>
      <c r="F29" s="5" t="s">
        <v>141</v>
      </c>
      <c r="G29" s="4" t="s">
        <v>142</v>
      </c>
      <c r="H29" s="4" t="s">
        <v>143</v>
      </c>
      <c r="I29" s="5">
        <v>9930000000</v>
      </c>
      <c r="J29" s="5" t="str">
        <f>HYPERLINK(CONCATENATE("https://cdb.mporg.ir/ContractViewIndex?ctrId=obK2wcJB8HHwRzMjCG3fwfvP5hWzX5/J351rZzwTeTGN3/MH8bIyUQ=="),"لینک ")</f>
        <v xml:space="preserve">لینک </v>
      </c>
    </row>
    <row r="30" spans="1:10" x14ac:dyDescent="0.2">
      <c r="A30" s="4">
        <v>29</v>
      </c>
      <c r="B30" s="4">
        <v>1402</v>
      </c>
      <c r="C30" s="4" t="s">
        <v>3</v>
      </c>
      <c r="D30" s="4" t="s">
        <v>144</v>
      </c>
      <c r="E30" s="4" t="s">
        <v>24</v>
      </c>
      <c r="F30" s="5" t="s">
        <v>145</v>
      </c>
      <c r="G30" s="4" t="s">
        <v>146</v>
      </c>
      <c r="H30" s="4" t="s">
        <v>147</v>
      </c>
      <c r="I30" s="5">
        <v>1354129407419</v>
      </c>
      <c r="J30" s="5" t="str">
        <f>HYPERLINK(CONCATENATE("https://cdb.mporg.ir/ContractViewIndex?ctrId=rVG6MFeganSfdPF8aD6K6UBjYYemKi53zF9jhrInut/JzZAVa+5p2Q=="),"لینک ")</f>
        <v xml:space="preserve">لینک </v>
      </c>
    </row>
    <row r="31" spans="1:10" x14ac:dyDescent="0.2">
      <c r="A31" s="4">
        <v>30</v>
      </c>
      <c r="B31" s="4">
        <v>1402</v>
      </c>
      <c r="C31" s="4" t="s">
        <v>3</v>
      </c>
      <c r="D31" s="4" t="s">
        <v>148</v>
      </c>
      <c r="E31" s="4" t="s">
        <v>149</v>
      </c>
      <c r="F31" s="5" t="s">
        <v>150</v>
      </c>
      <c r="G31" s="4" t="s">
        <v>151</v>
      </c>
      <c r="H31" s="4" t="s">
        <v>152</v>
      </c>
      <c r="I31" s="5">
        <v>3600000000</v>
      </c>
      <c r="J31" s="5" t="str">
        <f>HYPERLINK(CONCATENATE("https://cdb.mporg.ir/ContractViewIndex?ctrId=sw73sh83cktPAgrqb8ysirG3axlcYCJRs6wSKlOXQk7srjlUGa11Gg=="),"لینک ")</f>
        <v xml:space="preserve">لینک </v>
      </c>
    </row>
    <row r="32" spans="1:10" x14ac:dyDescent="0.2">
      <c r="A32" s="4">
        <v>31</v>
      </c>
      <c r="B32" s="4">
        <v>1402</v>
      </c>
      <c r="C32" s="4" t="s">
        <v>3</v>
      </c>
      <c r="D32" s="4" t="s">
        <v>153</v>
      </c>
      <c r="E32" s="4" t="s">
        <v>154</v>
      </c>
      <c r="F32" s="5" t="s">
        <v>155</v>
      </c>
      <c r="G32" s="4" t="s">
        <v>156</v>
      </c>
      <c r="H32" s="4" t="s">
        <v>157</v>
      </c>
      <c r="I32" s="5">
        <v>53727300000</v>
      </c>
      <c r="J32" s="5" t="str">
        <f>HYPERLINK(CONCATENATE("https://cdb.mporg.ir/ContractViewIndex?ctrId=BvaN5rUCGcQgOaCKy6wUZYBn5KoLuY/p+/Jb/Xz/Ep69tOekAUDMOw=="),"لینک ")</f>
        <v xml:space="preserve">لینک </v>
      </c>
    </row>
    <row r="33" spans="1:10" x14ac:dyDescent="0.2">
      <c r="A33" s="4">
        <v>32</v>
      </c>
      <c r="B33" s="4">
        <v>1402</v>
      </c>
      <c r="C33" s="4" t="s">
        <v>3</v>
      </c>
      <c r="D33" s="4" t="s">
        <v>158</v>
      </c>
      <c r="E33" s="4" t="s">
        <v>71</v>
      </c>
      <c r="F33" s="5" t="s">
        <v>159</v>
      </c>
      <c r="G33" s="4" t="s">
        <v>105</v>
      </c>
      <c r="H33" s="4" t="s">
        <v>54</v>
      </c>
      <c r="I33" s="5">
        <v>12867500000</v>
      </c>
      <c r="J33" s="5" t="str">
        <f>HYPERLINK(CONCATENATE("https://cdb.mporg.ir/ContractViewIndex?ctrId=oll0aGq2Eb5hTzMqnNvURWEELecqG4mpL19qMGmFz+40fN4Sl4LjkQ=="),"لینک ")</f>
        <v xml:space="preserve">لینک </v>
      </c>
    </row>
    <row r="34" spans="1:10" x14ac:dyDescent="0.2">
      <c r="A34" s="4">
        <v>33</v>
      </c>
      <c r="B34" s="4">
        <v>1402</v>
      </c>
      <c r="C34" s="4" t="s">
        <v>3</v>
      </c>
      <c r="D34" s="4" t="s">
        <v>160</v>
      </c>
      <c r="E34" s="4" t="s">
        <v>71</v>
      </c>
      <c r="F34" s="5" t="s">
        <v>161</v>
      </c>
      <c r="G34" s="4" t="s">
        <v>162</v>
      </c>
      <c r="H34" s="4" t="s">
        <v>163</v>
      </c>
      <c r="I34" s="5">
        <v>13326000000</v>
      </c>
      <c r="J34" s="5" t="str">
        <f>HYPERLINK(CONCATENATE("https://cdb.mporg.ir/ContractViewIndex?ctrId=9clybbpmKF/fmo80JG2Q8bdChfJyTdSO0wcbxiE/ofQkbrWeBsCWWg=="),"لینک ")</f>
        <v xml:space="preserve">لینک </v>
      </c>
    </row>
    <row r="35" spans="1:10" x14ac:dyDescent="0.2">
      <c r="A35" s="4">
        <v>34</v>
      </c>
      <c r="B35" s="4">
        <v>1402</v>
      </c>
      <c r="C35" s="4" t="s">
        <v>3</v>
      </c>
      <c r="D35" s="4" t="s">
        <v>164</v>
      </c>
      <c r="E35" s="4" t="s">
        <v>165</v>
      </c>
      <c r="F35" s="5" t="s">
        <v>166</v>
      </c>
      <c r="G35" s="4" t="s">
        <v>109</v>
      </c>
      <c r="H35" s="4" t="s">
        <v>167</v>
      </c>
      <c r="I35" s="5">
        <v>1890000000</v>
      </c>
      <c r="J35" s="5" t="str">
        <f>HYPERLINK(CONCATENATE("https://cdb.mporg.ir/ContractViewIndex?ctrId=EMXdi7zrXTsKGCisXjexz9pmdcndaP+IQPKH41UUOtmCps/exQPLsQ=="),"لینک ")</f>
        <v xml:space="preserve">لینک </v>
      </c>
    </row>
    <row r="36" spans="1:10" x14ac:dyDescent="0.2">
      <c r="A36" s="4">
        <v>35</v>
      </c>
      <c r="B36" s="4">
        <v>1402</v>
      </c>
      <c r="C36" s="4" t="s">
        <v>3</v>
      </c>
      <c r="D36" s="4" t="s">
        <v>168</v>
      </c>
      <c r="E36" s="4" t="s">
        <v>169</v>
      </c>
      <c r="F36" s="5" t="s">
        <v>170</v>
      </c>
      <c r="G36" s="4" t="s">
        <v>156</v>
      </c>
      <c r="H36" s="4" t="s">
        <v>171</v>
      </c>
      <c r="I36" s="5">
        <v>23247972000</v>
      </c>
      <c r="J36" s="5" t="str">
        <f>HYPERLINK(CONCATENATE("https://cdb.mporg.ir/ContractViewIndex?ctrId=HzhV5hPng4jeAFVzzx4bRCeGDkRdD1d7hnAVvYKu5hSQrlaROu/g5A=="),"لینک ")</f>
        <v xml:space="preserve">لینک </v>
      </c>
    </row>
    <row r="37" spans="1:10" x14ac:dyDescent="0.2">
      <c r="A37" s="4">
        <v>36</v>
      </c>
      <c r="B37" s="4">
        <v>1402</v>
      </c>
      <c r="C37" s="4" t="s">
        <v>3</v>
      </c>
      <c r="D37" s="4" t="s">
        <v>172</v>
      </c>
      <c r="E37" s="4" t="s">
        <v>15</v>
      </c>
      <c r="F37" s="5" t="s">
        <v>173</v>
      </c>
      <c r="G37" s="4" t="s">
        <v>156</v>
      </c>
      <c r="H37" s="4" t="s">
        <v>171</v>
      </c>
      <c r="I37" s="5">
        <v>88416545000</v>
      </c>
      <c r="J37" s="5" t="str">
        <f>HYPERLINK(CONCATENATE("https://cdb.mporg.ir/ContractViewIndex?ctrId=qJa9O5X875yTqYYM0LVLrNGoI2+qPhwE7AVzMA9DZ2VMTEexDJPQOg=="),"لینک ")</f>
        <v xml:space="preserve">لینک </v>
      </c>
    </row>
    <row r="38" spans="1:10" x14ac:dyDescent="0.2">
      <c r="A38" s="4">
        <v>37</v>
      </c>
      <c r="B38" s="4">
        <v>1402</v>
      </c>
      <c r="C38" s="4" t="s">
        <v>3</v>
      </c>
      <c r="D38" s="4" t="s">
        <v>174</v>
      </c>
      <c r="E38" s="4" t="s">
        <v>15</v>
      </c>
      <c r="F38" s="5" t="s">
        <v>175</v>
      </c>
      <c r="G38" s="4" t="s">
        <v>156</v>
      </c>
      <c r="H38" s="4" t="s">
        <v>171</v>
      </c>
      <c r="I38" s="5">
        <v>41000000000</v>
      </c>
      <c r="J38" s="5" t="str">
        <f>HYPERLINK(CONCATENATE("https://cdb.mporg.ir/ContractViewIndex?ctrId=5LQTtXBr97XzPBrzjZVphdMlk0Kkavu3Ues5aqwVwDEGejbjQkYyCw=="),"لینک ")</f>
        <v xml:space="preserve">لینک </v>
      </c>
    </row>
    <row r="39" spans="1:10" x14ac:dyDescent="0.2">
      <c r="A39" s="4">
        <v>38</v>
      </c>
      <c r="B39" s="4">
        <v>1402</v>
      </c>
      <c r="C39" s="4" t="s">
        <v>3</v>
      </c>
      <c r="D39" s="4" t="s">
        <v>176</v>
      </c>
      <c r="E39" s="4" t="s">
        <v>177</v>
      </c>
      <c r="F39" s="5" t="s">
        <v>178</v>
      </c>
      <c r="G39" s="4" t="s">
        <v>179</v>
      </c>
      <c r="H39" s="4" t="s">
        <v>180</v>
      </c>
      <c r="I39" s="5">
        <v>134825962500</v>
      </c>
      <c r="J39" s="5" t="str">
        <f>HYPERLINK(CONCATENATE("https://cdb.mporg.ir/ContractViewIndex?ctrId=VIKkA0wfHiVJ7lEvCK1YfglByLyVBIOxxigPbuM63y6OlZ9ZyRtsuA=="),"لینک ")</f>
        <v xml:space="preserve">لینک </v>
      </c>
    </row>
    <row r="40" spans="1:10" x14ac:dyDescent="0.2">
      <c r="A40" s="4">
        <v>39</v>
      </c>
      <c r="B40" s="4">
        <v>1402</v>
      </c>
      <c r="C40" s="4" t="s">
        <v>3</v>
      </c>
      <c r="D40" s="4" t="s">
        <v>181</v>
      </c>
      <c r="E40" s="4" t="s">
        <v>182</v>
      </c>
      <c r="F40" s="5" t="s">
        <v>183</v>
      </c>
      <c r="G40" s="4" t="s">
        <v>184</v>
      </c>
      <c r="H40" s="4" t="s">
        <v>142</v>
      </c>
      <c r="I40" s="5">
        <v>39644466000</v>
      </c>
      <c r="J40" s="5" t="str">
        <f>HYPERLINK(CONCATENATE("https://cdb.mporg.ir/ContractViewIndex?ctrId=StfSPEF2ol/2AwVes++WsWLwNwz1l8pnQDZYcmpzC6GojKIc4yeEnw=="),"لینک ")</f>
        <v xml:space="preserve">لینک </v>
      </c>
    </row>
    <row r="41" spans="1:10" x14ac:dyDescent="0.2">
      <c r="A41" s="4">
        <v>40</v>
      </c>
      <c r="B41" s="4">
        <v>1402</v>
      </c>
      <c r="C41" s="4" t="s">
        <v>3</v>
      </c>
      <c r="D41" s="4" t="s">
        <v>185</v>
      </c>
      <c r="E41" s="4" t="s">
        <v>22</v>
      </c>
      <c r="F41" s="5" t="s">
        <v>186</v>
      </c>
      <c r="G41" s="4" t="s">
        <v>187</v>
      </c>
      <c r="H41" s="4" t="s">
        <v>188</v>
      </c>
      <c r="I41" s="5">
        <v>150420560756</v>
      </c>
      <c r="J41" s="5" t="str">
        <f>HYPERLINK(CONCATENATE("https://cdb.mporg.ir/ContractViewIndex?ctrId=Eh54jFs3lH/WacZZUoc1YsP16rHMalegBqdqYzCN4b3gHdh+a3cS8Q=="),"لینک ")</f>
        <v xml:space="preserve">لینک </v>
      </c>
    </row>
    <row r="42" spans="1:10" x14ac:dyDescent="0.2">
      <c r="A42" s="4">
        <v>41</v>
      </c>
      <c r="B42" s="4">
        <v>1402</v>
      </c>
      <c r="C42" s="4" t="s">
        <v>3</v>
      </c>
      <c r="D42" s="4" t="s">
        <v>189</v>
      </c>
      <c r="E42" s="4" t="s">
        <v>26</v>
      </c>
      <c r="F42" s="5" t="s">
        <v>190</v>
      </c>
      <c r="G42" s="4" t="s">
        <v>191</v>
      </c>
      <c r="H42" s="4" t="s">
        <v>31</v>
      </c>
      <c r="I42" s="5">
        <v>612898705731</v>
      </c>
      <c r="J42" s="5" t="str">
        <f>HYPERLINK(CONCATENATE("https://cdb.mporg.ir/ContractViewIndex?ctrId=cAH2zd1BMS2lwLL9S7ttjq36yY0YIOTHAPYbxf/My464WQvl65ABzQ=="),"لینک ")</f>
        <v xml:space="preserve">لینک </v>
      </c>
    </row>
    <row r="43" spans="1:10" x14ac:dyDescent="0.2">
      <c r="A43" s="4">
        <v>42</v>
      </c>
      <c r="B43" s="4">
        <v>1402</v>
      </c>
      <c r="C43" s="4" t="s">
        <v>3</v>
      </c>
      <c r="D43" s="4" t="s">
        <v>192</v>
      </c>
      <c r="E43" s="4" t="s">
        <v>29</v>
      </c>
      <c r="F43" s="5" t="s">
        <v>193</v>
      </c>
      <c r="G43" s="4" t="s">
        <v>191</v>
      </c>
      <c r="H43" s="4" t="s">
        <v>194</v>
      </c>
      <c r="I43" s="5">
        <v>107999865000</v>
      </c>
      <c r="J43" s="5" t="str">
        <f>HYPERLINK(CONCATENATE("https://cdb.mporg.ir/ContractViewIndex?ctrId=wpDlGrjKvs3ad18pnHBIV2qIreTaucleQ/VbIwxYhjk/WY+FpjTo1g=="),"لینک ")</f>
        <v xml:space="preserve">لینک </v>
      </c>
    </row>
    <row r="44" spans="1:10" x14ac:dyDescent="0.2">
      <c r="A44" s="4">
        <v>43</v>
      </c>
      <c r="B44" s="4">
        <v>1402</v>
      </c>
      <c r="C44" s="4" t="s">
        <v>3</v>
      </c>
      <c r="D44" s="4" t="s">
        <v>195</v>
      </c>
      <c r="E44" s="4" t="s">
        <v>196</v>
      </c>
      <c r="F44" s="5" t="s">
        <v>197</v>
      </c>
      <c r="G44" s="4" t="s">
        <v>198</v>
      </c>
      <c r="H44" s="4" t="s">
        <v>199</v>
      </c>
      <c r="I44" s="5">
        <v>2000000000</v>
      </c>
      <c r="J44" s="5" t="str">
        <f>HYPERLINK(CONCATENATE("https://cdb.mporg.ir/ContractViewIndex?ctrId=Y1E0lgu8pc/ereAoKdtcoHLvL8PKuedDlP//44TEpwn43o1hh8kK7Q=="),"لینک ")</f>
        <v xml:space="preserve">لینک </v>
      </c>
    </row>
    <row r="45" spans="1:10" x14ac:dyDescent="0.2">
      <c r="A45" s="4">
        <v>44</v>
      </c>
      <c r="B45" s="4">
        <v>1402</v>
      </c>
      <c r="C45" s="4" t="s">
        <v>3</v>
      </c>
      <c r="D45" s="4" t="s">
        <v>200</v>
      </c>
      <c r="E45" s="4" t="s">
        <v>4</v>
      </c>
      <c r="F45" s="5" t="s">
        <v>201</v>
      </c>
      <c r="G45" s="4" t="s">
        <v>156</v>
      </c>
      <c r="H45" s="4" t="s">
        <v>202</v>
      </c>
      <c r="I45" s="5">
        <v>38000000000</v>
      </c>
      <c r="J45" s="5" t="str">
        <f>HYPERLINK(CONCATENATE("https://cdb.mporg.ir/ContractViewIndex?ctrId=oOqHPCUMSQs9xOhH66kvUeem9kg5Li8JGZLKTHITUrl6v44abKk+Lg=="),"لینک ")</f>
        <v xml:space="preserve">لینک </v>
      </c>
    </row>
    <row r="46" spans="1:10" x14ac:dyDescent="0.2">
      <c r="A46" s="4">
        <v>45</v>
      </c>
      <c r="B46" s="4">
        <v>1402</v>
      </c>
      <c r="C46" s="4" t="s">
        <v>3</v>
      </c>
      <c r="D46" s="4" t="s">
        <v>203</v>
      </c>
      <c r="E46" s="4" t="s">
        <v>204</v>
      </c>
      <c r="F46" s="5" t="s">
        <v>205</v>
      </c>
      <c r="G46" s="4" t="s">
        <v>206</v>
      </c>
      <c r="H46" s="4" t="s">
        <v>207</v>
      </c>
      <c r="I46" s="5">
        <v>14274792000</v>
      </c>
      <c r="J46" s="5" t="str">
        <f>HYPERLINK(CONCATENATE("https://cdb.mporg.ir/ContractViewIndex?ctrId=90rY7evUXvgDGmbn0uUpewIqXWXP49ej1GA6ordzsJmCcuY3v1z8cg=="),"لینک ")</f>
        <v xml:space="preserve">لینک </v>
      </c>
    </row>
    <row r="47" spans="1:10" x14ac:dyDescent="0.2">
      <c r="A47" s="4">
        <v>46</v>
      </c>
      <c r="B47" s="4">
        <v>1402</v>
      </c>
      <c r="C47" s="4" t="s">
        <v>3</v>
      </c>
      <c r="D47" s="4" t="s">
        <v>208</v>
      </c>
      <c r="E47" s="4" t="s">
        <v>16</v>
      </c>
      <c r="F47" s="5" t="s">
        <v>209</v>
      </c>
      <c r="G47" s="4" t="s">
        <v>210</v>
      </c>
      <c r="H47" s="4" t="s">
        <v>199</v>
      </c>
      <c r="I47" s="5">
        <v>9408000000</v>
      </c>
      <c r="J47" s="5" t="str">
        <f>HYPERLINK(CONCATENATE("https://cdb.mporg.ir/ContractViewIndex?ctrId=MEDLqW/C+UyGOiPAXKoKiygmtE4rp/Yrt43WWlFwmPuNMfm0xLqy7w=="),"لینک ")</f>
        <v xml:space="preserve">لینک </v>
      </c>
    </row>
    <row r="48" spans="1:10" x14ac:dyDescent="0.2">
      <c r="A48" s="4">
        <v>47</v>
      </c>
      <c r="B48" s="4">
        <v>1402</v>
      </c>
      <c r="C48" s="4" t="s">
        <v>3</v>
      </c>
      <c r="D48" s="4" t="s">
        <v>211</v>
      </c>
      <c r="E48" s="4" t="s">
        <v>26</v>
      </c>
      <c r="F48" s="5" t="s">
        <v>212</v>
      </c>
      <c r="G48" s="4" t="s">
        <v>86</v>
      </c>
      <c r="H48" s="4" t="s">
        <v>213</v>
      </c>
      <c r="I48" s="5">
        <v>14435000010</v>
      </c>
      <c r="J48" s="5" t="str">
        <f>HYPERLINK(CONCATENATE("https://cdb.mporg.ir/ContractViewIndex?ctrId=BIetEyEKkAWMXfz8lFWFrt/y4a4plCxBWvy+hUm5fKw+dT/tm6g5uA=="),"لینک ")</f>
        <v xml:space="preserve">لینک </v>
      </c>
    </row>
    <row r="49" spans="1:10" x14ac:dyDescent="0.2">
      <c r="A49" s="4">
        <v>48</v>
      </c>
      <c r="B49" s="4">
        <v>1402</v>
      </c>
      <c r="C49" s="4" t="s">
        <v>3</v>
      </c>
      <c r="D49" s="4" t="s">
        <v>214</v>
      </c>
      <c r="E49" s="4" t="s">
        <v>132</v>
      </c>
      <c r="F49" s="5" t="s">
        <v>215</v>
      </c>
      <c r="G49" s="4" t="s">
        <v>216</v>
      </c>
      <c r="H49" s="4" t="s">
        <v>217</v>
      </c>
      <c r="I49" s="5">
        <v>170673566644</v>
      </c>
      <c r="J49" s="5" t="str">
        <f>HYPERLINK(CONCATENATE("https://cdb.mporg.ir/ContractViewIndex?ctrId=dRibeEFpmgQJ3VK/UtMt/KaYPSe5RLngTFdmCb0VRbAd2RRlfSQHjQ=="),"لینک ")</f>
        <v xml:space="preserve">لینک </v>
      </c>
    </row>
    <row r="50" spans="1:10" x14ac:dyDescent="0.2">
      <c r="A50" s="4">
        <v>49</v>
      </c>
      <c r="B50" s="4">
        <v>1402</v>
      </c>
      <c r="C50" s="4" t="s">
        <v>3</v>
      </c>
      <c r="D50" s="4" t="s">
        <v>218</v>
      </c>
      <c r="E50" s="4" t="s">
        <v>219</v>
      </c>
      <c r="F50" s="5" t="s">
        <v>220</v>
      </c>
      <c r="G50" s="4" t="s">
        <v>221</v>
      </c>
      <c r="H50" s="4" t="s">
        <v>21</v>
      </c>
      <c r="I50" s="5">
        <v>16101180800</v>
      </c>
      <c r="J50" s="5" t="str">
        <f>HYPERLINK(CONCATENATE("https://cdb.mporg.ir/ContractViewIndex?ctrId=cy2REKHPCevO7evFoZHGGq7ZXqhd+qdv5+LFjWvvpLYgggXFSg3n2Q=="),"لینک ")</f>
        <v xml:space="preserve">لینک </v>
      </c>
    </row>
    <row r="51" spans="1:10" x14ac:dyDescent="0.2">
      <c r="A51" s="4">
        <v>50</v>
      </c>
      <c r="B51" s="4">
        <v>1402</v>
      </c>
      <c r="C51" s="4" t="s">
        <v>3</v>
      </c>
      <c r="D51" s="4" t="s">
        <v>222</v>
      </c>
      <c r="E51" s="4" t="s">
        <v>223</v>
      </c>
      <c r="F51" s="5" t="s">
        <v>224</v>
      </c>
      <c r="G51" s="4" t="s">
        <v>225</v>
      </c>
      <c r="H51" s="4" t="s">
        <v>216</v>
      </c>
      <c r="I51" s="5">
        <v>2020000000</v>
      </c>
      <c r="J51" s="5" t="str">
        <f>HYPERLINK(CONCATENATE("https://cdb.mporg.ir/ContractViewIndex?ctrId=1qzQVBaNFNHdTirjdM9rXMwhcWLnX4yl3I+O3SDQ/3ZloBJziC0s5A=="),"لینک ")</f>
        <v xml:space="preserve">لینک </v>
      </c>
    </row>
    <row r="52" spans="1:10" x14ac:dyDescent="0.2">
      <c r="A52" s="4">
        <v>51</v>
      </c>
      <c r="B52" s="4">
        <v>1402</v>
      </c>
      <c r="C52" s="4" t="s">
        <v>3</v>
      </c>
      <c r="D52" s="4" t="s">
        <v>226</v>
      </c>
      <c r="E52" s="4" t="s">
        <v>79</v>
      </c>
      <c r="F52" s="5" t="s">
        <v>227</v>
      </c>
      <c r="G52" s="4" t="s">
        <v>162</v>
      </c>
      <c r="H52" s="4" t="s">
        <v>228</v>
      </c>
      <c r="I52" s="5">
        <v>30634000000</v>
      </c>
      <c r="J52" s="5" t="str">
        <f>HYPERLINK(CONCATENATE("https://cdb.mporg.ir/ContractViewIndex?ctrId=/H7mDt3WbJ46wsZ6ZE7II9QlPw3cu0x2KibKy5URGfev57/R2Jbrow=="),"لینک ")</f>
        <v xml:space="preserve">لینک </v>
      </c>
    </row>
    <row r="53" spans="1:10" x14ac:dyDescent="0.2">
      <c r="A53" s="4">
        <v>52</v>
      </c>
      <c r="B53" s="4">
        <v>1402</v>
      </c>
      <c r="C53" s="4" t="s">
        <v>3</v>
      </c>
      <c r="D53" s="4" t="s">
        <v>229</v>
      </c>
      <c r="E53" s="4" t="s">
        <v>230</v>
      </c>
      <c r="F53" s="5" t="s">
        <v>231</v>
      </c>
      <c r="G53" s="4" t="s">
        <v>232</v>
      </c>
      <c r="H53" s="4" t="s">
        <v>233</v>
      </c>
      <c r="I53" s="5">
        <v>57238268305</v>
      </c>
      <c r="J53" s="5" t="str">
        <f>HYPERLINK(CONCATENATE("https://cdb.mporg.ir/ContractViewIndex?ctrId=hIKoIwYdGgcD3DDFx5LEwSf+W+3RWCZ3B+gBSp+waXUn8DWpVRUF1g=="),"لینک ")</f>
        <v xml:space="preserve">لینک </v>
      </c>
    </row>
    <row r="54" spans="1:10" x14ac:dyDescent="0.2">
      <c r="A54" s="4">
        <v>53</v>
      </c>
      <c r="B54" s="4">
        <v>1402</v>
      </c>
      <c r="C54" s="4" t="s">
        <v>3</v>
      </c>
      <c r="D54" s="4" t="s">
        <v>234</v>
      </c>
      <c r="E54" s="4" t="s">
        <v>235</v>
      </c>
      <c r="F54" s="5" t="s">
        <v>236</v>
      </c>
      <c r="G54" s="4" t="s">
        <v>237</v>
      </c>
      <c r="H54" s="4" t="s">
        <v>238</v>
      </c>
      <c r="I54" s="5">
        <v>132129431446</v>
      </c>
      <c r="J54" s="5" t="str">
        <f>HYPERLINK(CONCATENATE("https://cdb.mporg.ir/ContractViewIndex?ctrId=4DSXew3WbTaeuPB+8x4fn1ssccRg3h/9JHj1pwBghyyqx+kl513JMQ=="),"لینک ")</f>
        <v xml:space="preserve">لینک </v>
      </c>
    </row>
    <row r="55" spans="1:10" x14ac:dyDescent="0.2">
      <c r="A55" s="4">
        <v>54</v>
      </c>
      <c r="B55" s="4">
        <v>1402</v>
      </c>
      <c r="C55" s="4" t="s">
        <v>3</v>
      </c>
      <c r="D55" s="4" t="s">
        <v>239</v>
      </c>
      <c r="E55" s="4" t="s">
        <v>27</v>
      </c>
      <c r="F55" s="5" t="s">
        <v>240</v>
      </c>
      <c r="G55" s="4" t="s">
        <v>241</v>
      </c>
      <c r="H55" s="4" t="s">
        <v>242</v>
      </c>
      <c r="I55" s="5">
        <v>8126004000</v>
      </c>
      <c r="J55" s="5" t="str">
        <f>HYPERLINK(CONCATENATE("https://cdb.mporg.ir/ContractViewIndex?ctrId=ovw9RFVaNEAaGdmD4oRH3hDoEIUuEfQ0+ypTYew/+1Co+H1Axhos5Q=="),"لینک ")</f>
        <v xml:space="preserve">لینک </v>
      </c>
    </row>
    <row r="56" spans="1:10" x14ac:dyDescent="0.2">
      <c r="A56" s="4">
        <v>55</v>
      </c>
      <c r="B56" s="4">
        <v>1402</v>
      </c>
      <c r="C56" s="4" t="s">
        <v>3</v>
      </c>
      <c r="D56" s="4" t="s">
        <v>243</v>
      </c>
      <c r="E56" s="4" t="s">
        <v>30</v>
      </c>
      <c r="F56" s="5" t="s">
        <v>244</v>
      </c>
      <c r="G56" s="4" t="s">
        <v>245</v>
      </c>
      <c r="H56" s="4" t="s">
        <v>246</v>
      </c>
      <c r="I56" s="5">
        <v>1852000000</v>
      </c>
      <c r="J56" s="5" t="str">
        <f>HYPERLINK(CONCATENATE("https://cdb.mporg.ir/ContractViewIndex?ctrId=pxlTZAdCXNZ/JoBuIpkm9NjPPg7d2y+ZNniZp2cB/3xP4wGgd8JieA=="),"لینک ")</f>
        <v xml:space="preserve">لینک </v>
      </c>
    </row>
    <row r="57" spans="1:10" x14ac:dyDescent="0.2">
      <c r="A57" s="4">
        <v>56</v>
      </c>
      <c r="B57" s="4">
        <v>1402</v>
      </c>
      <c r="C57" s="4" t="s">
        <v>3</v>
      </c>
      <c r="D57" s="4" t="s">
        <v>247</v>
      </c>
      <c r="E57" s="4" t="s">
        <v>248</v>
      </c>
      <c r="F57" s="5" t="s">
        <v>249</v>
      </c>
      <c r="G57" s="4" t="s">
        <v>250</v>
      </c>
      <c r="H57" s="4" t="s">
        <v>25</v>
      </c>
      <c r="I57" s="5">
        <v>9831000000</v>
      </c>
      <c r="J57" s="5" t="str">
        <f>HYPERLINK(CONCATENATE("https://cdb.mporg.ir/ContractViewIndex?ctrId=jQnNGPJkShO1jbz2kM/3gB55WSGRCcpTkS/Ap2ZR2OZogQ3vJv8iYQ=="),"لینک ")</f>
        <v xml:space="preserve">لینک </v>
      </c>
    </row>
    <row r="58" spans="1:10" x14ac:dyDescent="0.2">
      <c r="A58" s="4">
        <v>57</v>
      </c>
      <c r="B58" s="4">
        <v>1402</v>
      </c>
      <c r="C58" s="4" t="s">
        <v>3</v>
      </c>
      <c r="D58" s="4" t="s">
        <v>251</v>
      </c>
      <c r="E58" s="4" t="s">
        <v>252</v>
      </c>
      <c r="F58" s="5" t="s">
        <v>253</v>
      </c>
      <c r="G58" s="4" t="s">
        <v>191</v>
      </c>
      <c r="H58" s="4" t="s">
        <v>254</v>
      </c>
      <c r="I58" s="5">
        <v>25537187000</v>
      </c>
      <c r="J58" s="5" t="str">
        <f>HYPERLINK(CONCATENATE("https://cdb.mporg.ir/ContractViewIndex?ctrId=NLxJYChJKqJDO9VlbHazSGOomGrqdkglCg2kFR6QSDWPb4dCxWpKHg=="),"لینک ")</f>
        <v xml:space="preserve">لینک </v>
      </c>
    </row>
    <row r="59" spans="1:10" x14ac:dyDescent="0.2">
      <c r="A59" s="4">
        <v>58</v>
      </c>
      <c r="B59" s="4">
        <v>1402</v>
      </c>
      <c r="C59" s="4" t="s">
        <v>3</v>
      </c>
      <c r="D59" s="4" t="s">
        <v>255</v>
      </c>
      <c r="E59" s="4" t="s">
        <v>256</v>
      </c>
      <c r="F59" s="5" t="s">
        <v>257</v>
      </c>
      <c r="G59" s="4" t="s">
        <v>258</v>
      </c>
      <c r="H59" s="4" t="s">
        <v>259</v>
      </c>
      <c r="I59" s="5">
        <v>734309361617</v>
      </c>
      <c r="J59" s="5" t="str">
        <f>HYPERLINK(CONCATENATE("https://cdb.mporg.ir/ContractViewIndex?ctrId=VK4BRHxfXFWzipd6/wgpcJaQCGDRAXGvysTvBB8D1fMlVgxjFkbvGw=="),"لینک ")</f>
        <v xml:space="preserve">لینک </v>
      </c>
    </row>
    <row r="60" spans="1:10" x14ac:dyDescent="0.2">
      <c r="A60" s="4">
        <v>59</v>
      </c>
      <c r="B60" s="4">
        <v>1402</v>
      </c>
      <c r="C60" s="4" t="s">
        <v>3</v>
      </c>
      <c r="D60" s="4" t="s">
        <v>260</v>
      </c>
      <c r="E60" s="4" t="s">
        <v>261</v>
      </c>
      <c r="F60" s="5" t="s">
        <v>262</v>
      </c>
      <c r="G60" s="4" t="s">
        <v>187</v>
      </c>
      <c r="H60" s="4" t="s">
        <v>263</v>
      </c>
      <c r="I60" s="5">
        <v>55023200000</v>
      </c>
      <c r="J60" s="5" t="str">
        <f>HYPERLINK(CONCATENATE("https://cdb.mporg.ir/ContractViewIndex?ctrId=aHeD/Dapa9pEtGp81SAGLKIHkKzyIcy1xIps2COO7Ep9zQ3vtT16mg=="),"لینک ")</f>
        <v xml:space="preserve">لینک </v>
      </c>
    </row>
    <row r="61" spans="1:10" x14ac:dyDescent="0.2">
      <c r="A61" s="4">
        <v>60</v>
      </c>
      <c r="B61" s="4">
        <v>1402</v>
      </c>
      <c r="C61" s="4" t="s">
        <v>3</v>
      </c>
      <c r="D61" s="4" t="s">
        <v>264</v>
      </c>
      <c r="E61" s="4" t="s">
        <v>265</v>
      </c>
      <c r="F61" s="5" t="s">
        <v>266</v>
      </c>
      <c r="G61" s="4" t="s">
        <v>267</v>
      </c>
      <c r="H61" s="4" t="s">
        <v>268</v>
      </c>
      <c r="I61" s="5">
        <v>320000000000</v>
      </c>
      <c r="J61" s="5" t="str">
        <f>HYPERLINK(CONCATENATE("https://cdb.mporg.ir/ContractViewIndex?ctrId=S59ymUVnQuqmMOksBnCkEpwQtFzJyB8noSh5ygRbLiRtbE/Ni0gejw=="),"لینک ")</f>
        <v xml:space="preserve">لینک </v>
      </c>
    </row>
    <row r="62" spans="1:10" x14ac:dyDescent="0.2">
      <c r="A62" s="4">
        <v>61</v>
      </c>
      <c r="B62" s="4">
        <v>1402</v>
      </c>
      <c r="C62" s="4" t="s">
        <v>3</v>
      </c>
      <c r="D62" s="4" t="s">
        <v>269</v>
      </c>
      <c r="E62" s="4" t="s">
        <v>270</v>
      </c>
      <c r="F62" s="5" t="s">
        <v>271</v>
      </c>
      <c r="G62" s="4" t="s">
        <v>267</v>
      </c>
      <c r="H62" s="4" t="s">
        <v>272</v>
      </c>
      <c r="I62" s="5">
        <v>6101307000</v>
      </c>
      <c r="J62" s="5" t="str">
        <f>HYPERLINK(CONCATENATE("https://cdb.mporg.ir/ContractViewIndex?ctrId=GKRzplyxkSVJSGK4xeREWZKON9Q6irFy15dyXpjEXDrypD3DDEoeNw=="),"لینک ")</f>
        <v xml:space="preserve">لینک </v>
      </c>
    </row>
    <row r="63" spans="1:10" x14ac:dyDescent="0.2">
      <c r="A63" s="4">
        <v>62</v>
      </c>
      <c r="B63" s="4">
        <v>1402</v>
      </c>
      <c r="C63" s="4" t="s">
        <v>3</v>
      </c>
      <c r="D63" s="4" t="s">
        <v>273</v>
      </c>
      <c r="E63" s="4" t="s">
        <v>274</v>
      </c>
      <c r="F63" s="5" t="s">
        <v>275</v>
      </c>
      <c r="G63" s="4" t="s">
        <v>276</v>
      </c>
      <c r="H63" s="4" t="s">
        <v>191</v>
      </c>
      <c r="I63" s="5">
        <v>188220000000</v>
      </c>
      <c r="J63" s="5" t="str">
        <f>HYPERLINK(CONCATENATE("https://cdb.mporg.ir/ContractViewIndex?ctrId=5MKJNoWAQnZd5+jdsMxovqVN6sJcLzXeiUfnGviFbxPVmY/zN+6s5A=="),"لینک ")</f>
        <v xml:space="preserve">لینک </v>
      </c>
    </row>
    <row r="64" spans="1:10" x14ac:dyDescent="0.2">
      <c r="A64" s="4">
        <v>63</v>
      </c>
      <c r="B64" s="4">
        <v>1402</v>
      </c>
      <c r="C64" s="4" t="s">
        <v>3</v>
      </c>
      <c r="D64" s="4" t="s">
        <v>277</v>
      </c>
      <c r="E64" s="4" t="s">
        <v>278</v>
      </c>
      <c r="F64" s="5" t="s">
        <v>279</v>
      </c>
      <c r="G64" s="4" t="s">
        <v>250</v>
      </c>
      <c r="H64" s="4" t="s">
        <v>280</v>
      </c>
      <c r="I64" s="5">
        <v>70000000000</v>
      </c>
      <c r="J64" s="5" t="str">
        <f>HYPERLINK(CONCATENATE("https://cdb.mporg.ir/ContractViewIndex?ctrId=1hpa6OD9GUu+IvrP/aBMC4nJ0dt728KTZbKSKxWDvQVdg404a0gItw=="),"لینک ")</f>
        <v xml:space="preserve">لینک </v>
      </c>
    </row>
    <row r="65" spans="1:10" x14ac:dyDescent="0.2">
      <c r="A65" s="4">
        <v>64</v>
      </c>
      <c r="B65" s="4">
        <v>1402</v>
      </c>
      <c r="C65" s="4" t="s">
        <v>3</v>
      </c>
      <c r="D65" s="4" t="s">
        <v>28</v>
      </c>
      <c r="E65" s="4" t="s">
        <v>17</v>
      </c>
      <c r="F65" s="5" t="s">
        <v>281</v>
      </c>
      <c r="G65" s="4" t="s">
        <v>250</v>
      </c>
      <c r="H65" s="4" t="s">
        <v>282</v>
      </c>
      <c r="I65" s="5">
        <v>2500000000</v>
      </c>
      <c r="J65" s="5" t="str">
        <f>HYPERLINK(CONCATENATE("https://cdb.mporg.ir/ContractViewIndex?ctrId=0RQXJyVVLRdkG2S3/LAlwE1Kn7DWADXQwsaBk6CdRficjQygOhwrew=="),"لینک ")</f>
        <v xml:space="preserve">لینک </v>
      </c>
    </row>
    <row r="66" spans="1:10" x14ac:dyDescent="0.2">
      <c r="A66" s="4">
        <v>65</v>
      </c>
      <c r="B66" s="4">
        <v>1402</v>
      </c>
      <c r="C66" s="4" t="s">
        <v>3</v>
      </c>
      <c r="D66" s="4" t="s">
        <v>283</v>
      </c>
      <c r="E66" s="4" t="s">
        <v>13</v>
      </c>
      <c r="F66" s="5" t="s">
        <v>284</v>
      </c>
      <c r="G66" s="4" t="s">
        <v>250</v>
      </c>
      <c r="H66" s="4" t="s">
        <v>285</v>
      </c>
      <c r="I66" s="5">
        <v>9999900000</v>
      </c>
      <c r="J66" s="5" t="str">
        <f>HYPERLINK(CONCATENATE("https://cdb.mporg.ir/ContractViewIndex?ctrId=hhF/GT6BTmreHBRWBFmq5QdYZxx7lbKt0VCy2Jd9uqSnq3sDjNP3cg=="),"لینک ")</f>
        <v xml:space="preserve">لینک </v>
      </c>
    </row>
    <row r="67" spans="1:10" x14ac:dyDescent="0.2">
      <c r="A67" s="4">
        <v>66</v>
      </c>
      <c r="B67" s="4">
        <v>1402</v>
      </c>
      <c r="C67" s="4" t="s">
        <v>3</v>
      </c>
      <c r="D67" s="4" t="s">
        <v>286</v>
      </c>
      <c r="E67" s="4" t="s">
        <v>15</v>
      </c>
      <c r="F67" s="5" t="s">
        <v>287</v>
      </c>
      <c r="G67" s="4" t="s">
        <v>76</v>
      </c>
      <c r="H67" s="4" t="s">
        <v>288</v>
      </c>
      <c r="I67" s="5">
        <v>2445000000</v>
      </c>
      <c r="J67" s="5" t="str">
        <f>HYPERLINK(CONCATENATE("https://cdb.mporg.ir/ContractViewIndex?ctrId=2snffbrY+c69NU65trAhxgF1VolbrE/stIPDNAWlOGJCLIWslHlarQ=="),"لینک ")</f>
        <v xml:space="preserve">لینک </v>
      </c>
    </row>
    <row r="68" spans="1:10" x14ac:dyDescent="0.2">
      <c r="A68" s="4">
        <v>67</v>
      </c>
      <c r="B68" s="4">
        <v>1402</v>
      </c>
      <c r="C68" s="4" t="s">
        <v>3</v>
      </c>
      <c r="D68" s="4" t="s">
        <v>18</v>
      </c>
      <c r="E68" s="4" t="s">
        <v>289</v>
      </c>
      <c r="F68" s="5" t="s">
        <v>290</v>
      </c>
      <c r="G68" s="4" t="s">
        <v>258</v>
      </c>
      <c r="H68" s="4" t="s">
        <v>288</v>
      </c>
      <c r="I68" s="5">
        <v>2880000000</v>
      </c>
      <c r="J68" s="5" t="str">
        <f>HYPERLINK(CONCATENATE("https://cdb.mporg.ir/ContractViewIndex?ctrId=D+XdgU7jmH57HTwVZOr9yi55Ne1t4coMZfcZi0zYA0qzRZs68MiTPA=="),"لینک ")</f>
        <v xml:space="preserve">لینک </v>
      </c>
    </row>
    <row r="69" spans="1:10" x14ac:dyDescent="0.2">
      <c r="A69" s="4">
        <v>68</v>
      </c>
      <c r="B69" s="4">
        <v>1402</v>
      </c>
      <c r="C69" s="4" t="s">
        <v>3</v>
      </c>
      <c r="D69" s="4" t="s">
        <v>291</v>
      </c>
      <c r="E69" s="4" t="s">
        <v>12</v>
      </c>
      <c r="F69" s="5" t="s">
        <v>292</v>
      </c>
      <c r="G69" s="4" t="s">
        <v>76</v>
      </c>
      <c r="H69" s="4" t="s">
        <v>19</v>
      </c>
      <c r="I69" s="5">
        <v>2900000000</v>
      </c>
      <c r="J69" s="5" t="str">
        <f>HYPERLINK(CONCATENATE("https://cdb.mporg.ir/ContractViewIndex?ctrId=nononjQjxeofgfnpLaxTVQjR1l+bl46/78on+drMEZbFyXl41w1kVQ=="),"لینک ")</f>
        <v xml:space="preserve">لینک </v>
      </c>
    </row>
    <row r="70" spans="1:10" x14ac:dyDescent="0.2">
      <c r="A70" s="4">
        <v>69</v>
      </c>
      <c r="B70" s="4">
        <v>1402</v>
      </c>
      <c r="C70" s="4" t="s">
        <v>3</v>
      </c>
      <c r="D70" s="4" t="s">
        <v>293</v>
      </c>
      <c r="E70" s="4" t="s">
        <v>294</v>
      </c>
      <c r="F70" s="5" t="s">
        <v>295</v>
      </c>
      <c r="G70" s="4" t="s">
        <v>221</v>
      </c>
      <c r="H70" s="4" t="s">
        <v>296</v>
      </c>
      <c r="I70" s="5">
        <v>320000000000</v>
      </c>
      <c r="J70" s="5" t="str">
        <f>HYPERLINK(CONCATENATE("https://cdb.mporg.ir/ContractViewIndex?ctrId=7275tFDyklKorQCwJAXOohDmESZfKJ8+1hlZrBfokcpqwJ2wu/XZ3A=="),"لینک ")</f>
        <v xml:space="preserve">لینک 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2024-10-29T10:58:15Z</dcterms:modified>
</cp:coreProperties>
</file>